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20_GREEN DATA\03. GREENSHIP RATING TOOLS\OTTV&amp; RTTV Calculator\"/>
    </mc:Choice>
  </mc:AlternateContent>
  <xr:revisionPtr revIDLastSave="0" documentId="13_ncr:1_{464EC615-60F9-498F-B64B-B745A8F14586}" xr6:coauthVersionLast="45" xr6:coauthVersionMax="45" xr10:uidLastSave="{00000000-0000-0000-0000-000000000000}"/>
  <workbookProtection workbookAlgorithmName="SHA-512" workbookHashValue="ynREBlLYHStOV2hcMSC3fruJYW/IlfIz2JLsS6gnwD9N0NRREjo2AMPJfWIEoJdMuskLF0YYm38ehFlNBJjADA==" workbookSaltValue="SYAvoD87LDRHVumNlbboVQ==" workbookSpinCount="100000" lockStructure="1"/>
  <bookViews>
    <workbookView xWindow="-120" yWindow="-120" windowWidth="21840" windowHeight="13290" tabRatio="910" activeTab="10" xr2:uid="{00000000-000D-0000-FFFF-FFFF00000000}"/>
  </bookViews>
  <sheets>
    <sheet name="DB" sheetId="33" r:id="rId1"/>
    <sheet name="Mat" sheetId="34" r:id="rId2"/>
    <sheet name="UTARA" sheetId="1" r:id="rId3"/>
    <sheet name="TIMURLAUT" sheetId="28" r:id="rId4"/>
    <sheet name="TIMUR" sheetId="26" r:id="rId5"/>
    <sheet name="TENGGARA" sheetId="30" r:id="rId6"/>
    <sheet name="SELATAN" sheetId="25" r:id="rId7"/>
    <sheet name="BARATDAYA" sheetId="32" r:id="rId8"/>
    <sheet name="BARAT" sheetId="27" r:id="rId9"/>
    <sheet name="BARATLAUT" sheetId="29" r:id="rId10"/>
    <sheet name="SUMMARY OTTV" sheetId="2" r:id="rId11"/>
    <sheet name="BO. wallmaterial" sheetId="20" state="hidden" r:id="rId12"/>
    <sheet name="ref." sheetId="4" state="hidden" r:id="rId13"/>
    <sheet name="BO" sheetId="21" state="hidden" r:id="rId14"/>
    <sheet name="ref. scef" sheetId="5" state="hidden" r:id="rId15"/>
  </sheets>
  <externalReferences>
    <externalReference r:id="rId16"/>
    <externalReference r:id="rId17"/>
  </externalReferences>
  <definedNames>
    <definedName name="_xlnm._FilterDatabase" localSheetId="12" hidden="1">'ref.'!$A$2:$K$62</definedName>
    <definedName name="Alfa_Barat">BO!$AD$10:$AD$21</definedName>
    <definedName name="Alfa_BaratDaya">BO!$AX$10:$AX$21</definedName>
    <definedName name="Alfa_BaratLaut">BO!$AS$10:$AS$21</definedName>
    <definedName name="Alfa_Selatan">BO!$Y$10:$Y$21</definedName>
    <definedName name="Alfa_Tenggara">BO!$BC$10:$BC$21</definedName>
    <definedName name="Alfa_Timur">BO!$AI$10:$AI$21</definedName>
    <definedName name="Alfa_TimurLaut">BO!$AN$10:$AN$21</definedName>
    <definedName name="Alfa_Utara">BO!$T$10:$T$21</definedName>
    <definedName name="COMPLY">BO!$A$839</definedName>
    <definedName name="Construction_Name">BO!$O$10:$O$21</definedName>
    <definedName name="degree">'ref. scef'!$B$5:$G$5</definedName>
    <definedName name="degreeecl">'ref. scef'!$W$266:$AA$266</definedName>
    <definedName name="difuse1" localSheetId="1">#REF!</definedName>
    <definedName name="difuse1">#REF!</definedName>
    <definedName name="difuse2" localSheetId="1">#REF!</definedName>
    <definedName name="difuse2">#REF!</definedName>
    <definedName name="difuse3" localSheetId="1">#REF!</definedName>
    <definedName name="difuse3">#REF!</definedName>
    <definedName name="difusecahaya" localSheetId="1">#REF!</definedName>
    <definedName name="difusecahaya">#REF!</definedName>
    <definedName name="eclew">'ref. scef'!$U$92:$AA$173</definedName>
    <definedName name="eclnenw">'ref. scef'!$U$179:$AA$260</definedName>
    <definedName name="eclns">'ref. scef'!$U$5:$AA$86</definedName>
    <definedName name="eclsesw">'ref. scef'!$U$266:$AA$347</definedName>
    <definedName name="eg_degree">BO!$B$827:$F$827</definedName>
    <definedName name="eg_r2">BO!$A$828:$A$836</definedName>
    <definedName name="egew_0.2">'ref. scef'!$W$93:$AA$101</definedName>
    <definedName name="egew_0.4">'ref. scef'!$W$102:$AA$110</definedName>
    <definedName name="egew_0.6">'ref. scef'!$W$111:$AA$119</definedName>
    <definedName name="egew_0.8">'ref. scef'!$W$120:$AA$128</definedName>
    <definedName name="egew_1">'ref. scef'!$W$129:$AA$137</definedName>
    <definedName name="egew_1.2">'ref. scef'!$W$138:$AA$146</definedName>
    <definedName name="egew_1.4">'ref. scef'!$W$147:$AA$155</definedName>
    <definedName name="egew_1.6">'ref. scef'!$W$156:$AA$164</definedName>
    <definedName name="egew_1.8">'ref. scef'!$W$165:$AA$173</definedName>
    <definedName name="egnenw_0.2">'ref. scef'!$W$180:$AA$188</definedName>
    <definedName name="egnenw_0.4">'ref. scef'!$W$189:$AA$197</definedName>
    <definedName name="egnenw_0.6">'ref. scef'!$W$198:$AA$206</definedName>
    <definedName name="egnenw_0.8">'ref. scef'!$W$207:$AA$215</definedName>
    <definedName name="egnenw_1">'ref. scef'!$W$216:$AA$224</definedName>
    <definedName name="egnenw_1.2">'ref. scef'!$W$225:$AA$233</definedName>
    <definedName name="egnenw_1.4">'ref. scef'!$W$234:$AA$242</definedName>
    <definedName name="egnenw_1.6">'ref. scef'!$W$243:$AA$251</definedName>
    <definedName name="egnenw_1.8">'ref. scef'!$W$252:$AA$260</definedName>
    <definedName name="egns_0.2">'ref. scef'!$W$6:$AA$14</definedName>
    <definedName name="egns_0.4">'ref. scef'!$W$15:$AA$23</definedName>
    <definedName name="egns_0.6">'ref. scef'!$W$24:$AA$32</definedName>
    <definedName name="egns_0.8">'ref. scef'!$W$33:$AA$41</definedName>
    <definedName name="egns_1">'ref. scef'!$W$42:$AA$50</definedName>
    <definedName name="egns_1.2">'ref. scef'!$W$51:$AA$59</definedName>
    <definedName name="egns_1.4">'ref. scef'!$W$60:$AA$68</definedName>
    <definedName name="egns_1.6">'ref. scef'!$W$69:$AA$77</definedName>
    <definedName name="egns_1.8">'ref. scef'!$W$78:$AA$86</definedName>
    <definedName name="egns0.2">'ref. scef'!$V$6:$AA$14</definedName>
    <definedName name="egns0.4">'ref. scef'!$V$15:$AA$23</definedName>
    <definedName name="egns0.6">'ref. scef'!$V$24:$AA$32</definedName>
    <definedName name="egns0.8">'ref. scef'!$V$33:$AA$41</definedName>
    <definedName name="egns1">'ref. scef'!$V$42:$AA$50</definedName>
    <definedName name="egns1.2">'ref. scef'!$V$51:$AA$59</definedName>
    <definedName name="egns1.4">'ref. scef'!$V$60:$AA$68</definedName>
    <definedName name="egns1.6">'ref. scef'!$V$69:$AA$77</definedName>
    <definedName name="egns1.8">'ref. scef'!$V$78:$AA$86</definedName>
    <definedName name="egsesw_0.2">'ref. scef'!$W$267:$AA$275</definedName>
    <definedName name="egsesw_0.4">'ref. scef'!$W$276:$AA$284</definedName>
    <definedName name="egsesw_0.6">'ref. scef'!$W$285:$AA$293</definedName>
    <definedName name="egsesw_0.8">'ref. scef'!$W$294:$AA$302</definedName>
    <definedName name="egsesw_1">'ref. scef'!$W$303:$AA$311</definedName>
    <definedName name="egsesw_1.2">'ref. scef'!$W$312:$AA$320</definedName>
    <definedName name="egsesw_1.4">'ref. scef'!$W$321:$AA$329</definedName>
    <definedName name="egsesw_1.6">'ref. scef'!$W$330:$AA$338</definedName>
    <definedName name="egsesw_1.8">'ref. scef'!$W$339:$AA$347</definedName>
    <definedName name="f">BO!$A$709:$A$734</definedName>
    <definedName name="fnorth" localSheetId="8">BARAT!$B$32:$J$56</definedName>
    <definedName name="fnorth" localSheetId="7">BARATDAYA!$B$32:$J$56</definedName>
    <definedName name="fnorth" localSheetId="9">BARATLAUT!$B$32:$J$56</definedName>
    <definedName name="fnorth" localSheetId="1">Mat!$B$32:$H$56</definedName>
    <definedName name="fnorth" localSheetId="6">SELATAN!$B$32:$J$56</definedName>
    <definedName name="fnorth" localSheetId="5">TENGGARA!$B$32:$J$56</definedName>
    <definedName name="fnorth" localSheetId="4">TIMUR!$B$32:$J$56</definedName>
    <definedName name="fnorth" localSheetId="3">TIMURLAUT!$B$32:$J$56</definedName>
    <definedName name="fnorth">UTARA!$B$32:$H$56</definedName>
    <definedName name="hew">'ref. scef'!$A$41:$G$71</definedName>
    <definedName name="hnenw">'ref. scef'!$H$97</definedName>
    <definedName name="hnnenw">'ref. scef'!$A$77:$G$107</definedName>
    <definedName name="hns">'ref. scef'!$A$5:$G$35</definedName>
    <definedName name="hsesw">'ref. scef'!$A$113:$G$143</definedName>
    <definedName name="jmlhwalltype">BO!$A$739:$A$748</definedName>
    <definedName name="Kota">'ref.'!$A$5:$A$62</definedName>
    <definedName name="lengkungan" localSheetId="1">#REF!</definedName>
    <definedName name="lengkungan">#REF!</definedName>
    <definedName name="Lokasi">Mat!$D$6</definedName>
    <definedName name="nilai_k" localSheetId="12">'ref.'!#REF!</definedName>
    <definedName name="OTTV">'SUMMARY OTTV'!$H$20</definedName>
    <definedName name="OTTV_max">'ref.'!$M$5:$M$62</definedName>
    <definedName name="perbandinganlengkungan" localSheetId="1">#REF!</definedName>
    <definedName name="perbandinganlengkungan">#REF!</definedName>
    <definedName name="_xlnm.Print_Area" localSheetId="8">BARAT!$A$1:$K$202</definedName>
    <definedName name="_xlnm.Print_Area" localSheetId="7">BARATDAYA!$A$1:$K$202</definedName>
    <definedName name="_xlnm.Print_Area" localSheetId="9">BARATLAUT!$A$1:$K$202</definedName>
    <definedName name="_xlnm.Print_Area" localSheetId="1">Mat!$A$1:$K$189</definedName>
    <definedName name="_xlnm.Print_Area" localSheetId="6">SELATAN!$A$1:$K$202</definedName>
    <definedName name="_xlnm.Print_Area" localSheetId="10">'SUMMARY OTTV'!$A$1:$P$40</definedName>
    <definedName name="_xlnm.Print_Area" localSheetId="5">TENGGARA!$A$1:$K$202</definedName>
    <definedName name="_xlnm.Print_Area" localSheetId="4">TIMUR!$A$1:$K$202</definedName>
    <definedName name="_xlnm.Print_Area" localSheetId="3">TIMURLAUT!$A$1:$K$202</definedName>
    <definedName name="_xlnm.Print_Area" localSheetId="2">UTARA!$A$1:$K$202</definedName>
    <definedName name="_xlnm.Print_Titles" localSheetId="8">BARAT!$2:$8</definedName>
    <definedName name="_xlnm.Print_Titles" localSheetId="7">BARATDAYA!$2:$8</definedName>
    <definedName name="_xlnm.Print_Titles" localSheetId="9">BARATLAUT!$2:$8</definedName>
    <definedName name="_xlnm.Print_Titles" localSheetId="1">Mat!$2:$8</definedName>
    <definedName name="_xlnm.Print_Titles" localSheetId="6">SELATAN!$2:$8</definedName>
    <definedName name="_xlnm.Print_Titles" localSheetId="5">TENGGARA!$2:$8</definedName>
    <definedName name="_xlnm.Print_Titles" localSheetId="4">TIMUR!$2:$8</definedName>
    <definedName name="_xlnm.Print_Titles" localSheetId="3">TIMURLAUT!$2:$8</definedName>
    <definedName name="_xlnm.Print_Titles" localSheetId="2">UTARA!$2:$8</definedName>
    <definedName name="RoofConstructionType" localSheetId="1">#REF!</definedName>
    <definedName name="RoofConstructionType">#REF!</definedName>
    <definedName name="ROOFDETIL" localSheetId="1">#REF!</definedName>
    <definedName name="ROOFDETIL">#REF!</definedName>
    <definedName name="roofmaterial" localSheetId="1">#REF!</definedName>
    <definedName name="roofmaterial">#REF!</definedName>
    <definedName name="S" localSheetId="1">#REF!</definedName>
    <definedName name="S">#REF!</definedName>
    <definedName name="scefe">BO!$A$200:$B$274</definedName>
    <definedName name="scefn">BO!$A$32:$B$106</definedName>
    <definedName name="scefne">BO!$A$368:$B$442</definedName>
    <definedName name="scefnw">BO!$A$452:$B$526</definedName>
    <definedName name="scefs">BO!$A$116:$B$190</definedName>
    <definedName name="scefse">BO!$A$536:$B$610</definedName>
    <definedName name="scefshading">BO!$A$32:$B$106</definedName>
    <definedName name="scefsw">BO!$A$620:$B$694</definedName>
    <definedName name="scefw">BO!$A$284:$B$358</definedName>
    <definedName name="se" localSheetId="8">BARAT!$B$374:$H$398</definedName>
    <definedName name="se" localSheetId="7">BARATDAYA!$B$374:$H$398</definedName>
    <definedName name="se" localSheetId="9">BARATLAUT!$B$374:$H$398</definedName>
    <definedName name="se" localSheetId="1">Mat!$B$150:$H$174</definedName>
    <definedName name="se" localSheetId="6">SELATAN!$B$374:$H$398</definedName>
    <definedName name="se" localSheetId="5">TENGGARA!$B$374:$H$398</definedName>
    <definedName name="se" localSheetId="4">TIMUR!$B$374:$H$398</definedName>
    <definedName name="se" localSheetId="3">TIMURLAUT!$B$374:$H$398</definedName>
    <definedName name="se">UTARA!$B$374:$H$398</definedName>
    <definedName name="SF">'ref.'!$A$5:$J$62</definedName>
    <definedName name="sh" localSheetId="8">BARAT!$B$314:$F$338</definedName>
    <definedName name="sh" localSheetId="7">BARATDAYA!$B$314:$F$338</definedName>
    <definedName name="sh" localSheetId="9">BARATLAUT!$B$314:$F$338</definedName>
    <definedName name="sh" localSheetId="1">Mat!$B$64:$F$88</definedName>
    <definedName name="sh" localSheetId="6">SELATAN!$B$314:$F$338</definedName>
    <definedName name="sh" localSheetId="5">TENGGARA!$B$314:$F$338</definedName>
    <definedName name="sh" localSheetId="4">TIMUR!$B$314:$F$338</definedName>
    <definedName name="sh" localSheetId="3">TIMURLAUT!$B$314:$F$338</definedName>
    <definedName name="sh">UTARA!$B$314:$F$338</definedName>
    <definedName name="shdtype" localSheetId="8">BARAT!#REF!</definedName>
    <definedName name="shdtype" localSheetId="7">BARATDAYA!#REF!</definedName>
    <definedName name="shdtype" localSheetId="9">BARATLAUT!#REF!</definedName>
    <definedName name="shdtype" localSheetId="1">Mat!#REF!</definedName>
    <definedName name="shdtype" localSheetId="6">SELATAN!#REF!</definedName>
    <definedName name="shdtype" localSheetId="5">TENGGARA!#REF!</definedName>
    <definedName name="shdtype" localSheetId="4">TIMUR!#REF!</definedName>
    <definedName name="shdtype" localSheetId="3">TIMURLAUT!#REF!</definedName>
    <definedName name="shdtype">UTARA!#REF!</definedName>
    <definedName name="shtype">BO!$A$750:$A$824</definedName>
    <definedName name="SKYLIGHTTYPE" localSheetId="1">#REF!</definedName>
    <definedName name="SKYLIGHTTYPE">#REF!</definedName>
    <definedName name="stype">BO!$A$750:$A$825</definedName>
    <definedName name="sv" localSheetId="8">BARAT!$B$344:$F$368</definedName>
    <definedName name="sv" localSheetId="7">BARATDAYA!$B$344:$F$368</definedName>
    <definedName name="sv" localSheetId="9">BARATLAUT!$B$344:$F$368</definedName>
    <definedName name="sv" localSheetId="1">Mat!$B$106:$F$130</definedName>
    <definedName name="sv" localSheetId="6">SELATAN!$B$344:$F$368</definedName>
    <definedName name="sv" localSheetId="5">TENGGARA!$B$344:$F$368</definedName>
    <definedName name="sv" localSheetId="4">TIMUR!$B$344:$F$368</definedName>
    <definedName name="sv" localSheetId="3">TIMURLAUT!$B$344:$F$368</definedName>
    <definedName name="sv">UTARA!$B$344:$F$368</definedName>
    <definedName name="tdek">'ref.'!$A$66:$K$71</definedName>
    <definedName name="termal">'ref.'!$B$142</definedName>
    <definedName name="tinggilengkungan" localSheetId="1">#REF!</definedName>
    <definedName name="tinggilengkungan">#REF!</definedName>
    <definedName name="transmitans" localSheetId="1">#REF!</definedName>
    <definedName name="transmitans">#REF!</definedName>
    <definedName name="transmitans1" localSheetId="1">#REF!</definedName>
    <definedName name="transmitans1">#REF!</definedName>
    <definedName name="transmitans2" localSheetId="1">#REF!</definedName>
    <definedName name="transmitans2">#REF!</definedName>
    <definedName name="transmitans3" localSheetId="1">#REF!</definedName>
    <definedName name="transmitans3">#REF!</definedName>
    <definedName name="vew">'ref. scef'!$K$41:$Q$71</definedName>
    <definedName name="vnenw">'ref. scef'!$K$77:$Q$107</definedName>
    <definedName name="vns">'ref. scef'!$K$5:$Q$35</definedName>
    <definedName name="vsesw">'ref. scef'!$K$113:$Q$143</definedName>
    <definedName name="wall">BO!$C$12:$I$22</definedName>
    <definedName name="walldetil">'BO. wallmaterial'!$B$5:$G$12</definedName>
    <definedName name="wallmaterial">'BO. wallmaterial'!$B$5:$B$11</definedName>
    <definedName name="Warna">'ref.'!$B$121:$B$138</definedName>
    <definedName name="wwall">'ref.'!$A$69:$A$71</definedName>
    <definedName name="yesno">BO!$A$736:$A$737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39" i="21" l="1"/>
  <c r="N25" i="4" l="1"/>
  <c r="J25" i="4"/>
  <c r="I25" i="4"/>
  <c r="H25" i="4"/>
  <c r="G25" i="4"/>
  <c r="F25" i="4"/>
  <c r="E25" i="4"/>
  <c r="D25" i="4"/>
  <c r="C25" i="4"/>
  <c r="B25" i="4"/>
  <c r="A25" i="4"/>
  <c r="E32" i="34" l="1"/>
  <c r="D32" i="34"/>
  <c r="N61" i="4" l="1"/>
  <c r="N60" i="4"/>
  <c r="N59" i="4"/>
  <c r="N58" i="4"/>
  <c r="N57" i="4"/>
  <c r="N56" i="4"/>
  <c r="N55" i="4"/>
  <c r="N54" i="4"/>
  <c r="N62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C839" i="21" l="1"/>
  <c r="H21" i="21"/>
  <c r="H20" i="21"/>
  <c r="H19" i="21"/>
  <c r="Q12" i="21" l="1"/>
  <c r="R12" i="21" s="1"/>
  <c r="Q13" i="21"/>
  <c r="R13" i="21" s="1"/>
  <c r="Q14" i="21"/>
  <c r="R14" i="21" s="1"/>
  <c r="Q15" i="21"/>
  <c r="R15" i="21" s="1"/>
  <c r="Q16" i="21"/>
  <c r="R16" i="21" s="1"/>
  <c r="Q17" i="21"/>
  <c r="R17" i="21" s="1"/>
  <c r="Q18" i="21"/>
  <c r="R18" i="21" s="1"/>
  <c r="Q19" i="21"/>
  <c r="R19" i="21" s="1"/>
  <c r="Q20" i="21"/>
  <c r="R20" i="21" s="1"/>
  <c r="Q21" i="21"/>
  <c r="R21" i="21" s="1"/>
  <c r="V12" i="21"/>
  <c r="W12" i="21" s="1"/>
  <c r="V13" i="21"/>
  <c r="W13" i="21" s="1"/>
  <c r="V14" i="21"/>
  <c r="W14" i="21" s="1"/>
  <c r="V15" i="21"/>
  <c r="W15" i="21" s="1"/>
  <c r="V16" i="21"/>
  <c r="W16" i="21" s="1"/>
  <c r="V17" i="21"/>
  <c r="W17" i="21" s="1"/>
  <c r="V18" i="21"/>
  <c r="W18" i="21" s="1"/>
  <c r="V19" i="21"/>
  <c r="W19" i="21" s="1"/>
  <c r="V20" i="21"/>
  <c r="W20" i="21" s="1"/>
  <c r="V21" i="21"/>
  <c r="W21" i="21" s="1"/>
  <c r="AA12" i="21"/>
  <c r="AB12" i="21" s="1"/>
  <c r="AA13" i="21"/>
  <c r="AB13" i="21" s="1"/>
  <c r="AA14" i="21"/>
  <c r="AB14" i="21" s="1"/>
  <c r="AA15" i="21"/>
  <c r="AB15" i="21" s="1"/>
  <c r="AA16" i="21"/>
  <c r="AB16" i="21" s="1"/>
  <c r="AA17" i="21"/>
  <c r="AB17" i="21" s="1"/>
  <c r="AA18" i="21"/>
  <c r="AB18" i="21" s="1"/>
  <c r="AA19" i="21"/>
  <c r="AB19" i="21" s="1"/>
  <c r="AA20" i="21"/>
  <c r="AB20" i="21" s="1"/>
  <c r="AA21" i="21"/>
  <c r="AB21" i="21" s="1"/>
  <c r="AF12" i="21"/>
  <c r="AG12" i="21" s="1"/>
  <c r="AF13" i="21"/>
  <c r="AG13" i="21" s="1"/>
  <c r="AF14" i="21"/>
  <c r="AG14" i="21" s="1"/>
  <c r="AF15" i="21"/>
  <c r="AG15" i="21" s="1"/>
  <c r="AF16" i="21"/>
  <c r="AG16" i="21" s="1"/>
  <c r="AF17" i="21"/>
  <c r="AG17" i="21" s="1"/>
  <c r="AF18" i="21"/>
  <c r="AG18" i="21" s="1"/>
  <c r="AF19" i="21"/>
  <c r="AG19" i="21" s="1"/>
  <c r="AF20" i="21"/>
  <c r="AG20" i="21" s="1"/>
  <c r="AF21" i="21"/>
  <c r="AG21" i="21" s="1"/>
  <c r="AK12" i="21"/>
  <c r="AL12" i="21" s="1"/>
  <c r="AK13" i="21"/>
  <c r="AL13" i="21" s="1"/>
  <c r="AK14" i="21"/>
  <c r="AL14" i="21" s="1"/>
  <c r="AK15" i="21"/>
  <c r="AL15" i="21" s="1"/>
  <c r="AK16" i="21"/>
  <c r="AL16" i="21" s="1"/>
  <c r="AK17" i="21"/>
  <c r="AL17" i="21" s="1"/>
  <c r="AK18" i="21"/>
  <c r="AL18" i="21" s="1"/>
  <c r="AK19" i="21"/>
  <c r="AL19" i="21" s="1"/>
  <c r="AK20" i="21"/>
  <c r="AL20" i="21" s="1"/>
  <c r="AK21" i="21"/>
  <c r="AL21" i="21" s="1"/>
  <c r="AP12" i="21"/>
  <c r="AQ12" i="21" s="1"/>
  <c r="AP13" i="21"/>
  <c r="AQ13" i="21" s="1"/>
  <c r="AP14" i="21"/>
  <c r="AQ14" i="21" s="1"/>
  <c r="AP15" i="21"/>
  <c r="AQ15" i="21" s="1"/>
  <c r="AP16" i="21"/>
  <c r="AQ16" i="21" s="1"/>
  <c r="AP17" i="21"/>
  <c r="AQ17" i="21" s="1"/>
  <c r="AP18" i="21"/>
  <c r="AQ18" i="21" s="1"/>
  <c r="AP19" i="21"/>
  <c r="AQ19" i="21" s="1"/>
  <c r="AP20" i="21"/>
  <c r="AQ20" i="21" s="1"/>
  <c r="AP21" i="21"/>
  <c r="AQ21" i="21" s="1"/>
  <c r="R12" i="2" l="1"/>
  <c r="A142" i="4" l="1"/>
  <c r="B142" i="4" s="1"/>
  <c r="A4" i="34" s="1"/>
  <c r="A4" i="1" s="1"/>
  <c r="Q9" i="2"/>
  <c r="H65" i="28" l="1"/>
  <c r="H65" i="29" s="1"/>
  <c r="H65" i="1"/>
  <c r="I65" i="29"/>
  <c r="G65" i="29"/>
  <c r="F65" i="29"/>
  <c r="D65" i="29"/>
  <c r="C65" i="29"/>
  <c r="I65" i="32"/>
  <c r="G65" i="32"/>
  <c r="F65" i="32"/>
  <c r="D65" i="32"/>
  <c r="C65" i="32"/>
  <c r="I65" i="30"/>
  <c r="G65" i="30"/>
  <c r="F65" i="30"/>
  <c r="D65" i="30"/>
  <c r="C65" i="30"/>
  <c r="H65" i="30" l="1"/>
  <c r="H65" i="32"/>
  <c r="H65" i="27"/>
  <c r="I65" i="27"/>
  <c r="G65" i="27"/>
  <c r="F65" i="27"/>
  <c r="D65" i="27"/>
  <c r="C65" i="27"/>
  <c r="I65" i="25"/>
  <c r="G65" i="25"/>
  <c r="F65" i="25"/>
  <c r="D65" i="25"/>
  <c r="C65" i="25"/>
  <c r="I65" i="26"/>
  <c r="G65" i="26"/>
  <c r="F65" i="26"/>
  <c r="D65" i="26"/>
  <c r="C65" i="26"/>
  <c r="H65" i="25" l="1"/>
  <c r="H65" i="26"/>
  <c r="I44" i="20"/>
  <c r="I59" i="20"/>
  <c r="I48" i="20"/>
  <c r="O89" i="29" l="1"/>
  <c r="N89" i="29"/>
  <c r="O88" i="29"/>
  <c r="N88" i="29"/>
  <c r="O87" i="29"/>
  <c r="N87" i="29"/>
  <c r="O86" i="29"/>
  <c r="N86" i="29"/>
  <c r="O85" i="29"/>
  <c r="N85" i="29"/>
  <c r="O84" i="29"/>
  <c r="N84" i="29"/>
  <c r="O83" i="29"/>
  <c r="N83" i="29"/>
  <c r="O82" i="29"/>
  <c r="N82" i="29"/>
  <c r="O81" i="29"/>
  <c r="N81" i="29"/>
  <c r="O80" i="29"/>
  <c r="N80" i="29"/>
  <c r="O79" i="29"/>
  <c r="N79" i="29"/>
  <c r="O78" i="29"/>
  <c r="N78" i="29"/>
  <c r="O77" i="29"/>
  <c r="N77" i="29"/>
  <c r="O76" i="29"/>
  <c r="N76" i="29"/>
  <c r="O75" i="29"/>
  <c r="N75" i="29"/>
  <c r="O74" i="29"/>
  <c r="N74" i="29"/>
  <c r="O73" i="29"/>
  <c r="N73" i="29"/>
  <c r="O72" i="29"/>
  <c r="N72" i="29"/>
  <c r="O71" i="29"/>
  <c r="N71" i="29"/>
  <c r="O70" i="29"/>
  <c r="N70" i="29"/>
  <c r="O69" i="29"/>
  <c r="N69" i="29"/>
  <c r="O68" i="29"/>
  <c r="N68" i="29"/>
  <c r="O67" i="29"/>
  <c r="N67" i="29"/>
  <c r="O66" i="29"/>
  <c r="N66" i="29"/>
  <c r="O89" i="27"/>
  <c r="N89" i="27"/>
  <c r="O88" i="27"/>
  <c r="N88" i="27"/>
  <c r="O87" i="27"/>
  <c r="N87" i="27"/>
  <c r="O86" i="27"/>
  <c r="N86" i="27"/>
  <c r="O85" i="27"/>
  <c r="N85" i="27"/>
  <c r="O84" i="27"/>
  <c r="N84" i="27"/>
  <c r="O83" i="27"/>
  <c r="N83" i="27"/>
  <c r="O82" i="27"/>
  <c r="N82" i="27"/>
  <c r="O81" i="27"/>
  <c r="N81" i="27"/>
  <c r="O80" i="27"/>
  <c r="N80" i="27"/>
  <c r="O79" i="27"/>
  <c r="N79" i="27"/>
  <c r="O78" i="27"/>
  <c r="N78" i="27"/>
  <c r="O77" i="27"/>
  <c r="N77" i="27"/>
  <c r="O76" i="27"/>
  <c r="N76" i="27"/>
  <c r="O75" i="27"/>
  <c r="N75" i="27"/>
  <c r="O74" i="27"/>
  <c r="N74" i="27"/>
  <c r="O73" i="27"/>
  <c r="N73" i="27"/>
  <c r="O72" i="27"/>
  <c r="N72" i="27"/>
  <c r="O71" i="27"/>
  <c r="N71" i="27"/>
  <c r="O70" i="27"/>
  <c r="N70" i="27"/>
  <c r="O69" i="27"/>
  <c r="N69" i="27"/>
  <c r="O68" i="27"/>
  <c r="N68" i="27"/>
  <c r="O67" i="27"/>
  <c r="N67" i="27"/>
  <c r="O66" i="27"/>
  <c r="N66" i="27"/>
  <c r="O89" i="32"/>
  <c r="N89" i="32"/>
  <c r="O88" i="32"/>
  <c r="N88" i="32"/>
  <c r="O87" i="32"/>
  <c r="N87" i="32"/>
  <c r="O86" i="32"/>
  <c r="N86" i="32"/>
  <c r="O85" i="32"/>
  <c r="N85" i="32"/>
  <c r="O84" i="32"/>
  <c r="N84" i="32"/>
  <c r="O83" i="32"/>
  <c r="N83" i="32"/>
  <c r="O82" i="32"/>
  <c r="N82" i="32"/>
  <c r="O81" i="32"/>
  <c r="N81" i="32"/>
  <c r="O80" i="32"/>
  <c r="N80" i="32"/>
  <c r="O79" i="32"/>
  <c r="N79" i="32"/>
  <c r="O78" i="32"/>
  <c r="N78" i="32"/>
  <c r="O77" i="32"/>
  <c r="N77" i="32"/>
  <c r="O76" i="32"/>
  <c r="N76" i="32"/>
  <c r="O75" i="32"/>
  <c r="N75" i="32"/>
  <c r="O74" i="32"/>
  <c r="N74" i="32"/>
  <c r="O73" i="32"/>
  <c r="N73" i="32"/>
  <c r="O72" i="32"/>
  <c r="N72" i="32"/>
  <c r="O71" i="32"/>
  <c r="N71" i="32"/>
  <c r="O70" i="32"/>
  <c r="N70" i="32"/>
  <c r="O69" i="32"/>
  <c r="N69" i="32"/>
  <c r="O68" i="32"/>
  <c r="N68" i="32"/>
  <c r="O67" i="32"/>
  <c r="N67" i="32"/>
  <c r="O66" i="32"/>
  <c r="N66" i="32"/>
  <c r="O89" i="25"/>
  <c r="N89" i="25"/>
  <c r="O88" i="25"/>
  <c r="N88" i="25"/>
  <c r="O87" i="25"/>
  <c r="N87" i="25"/>
  <c r="O86" i="25"/>
  <c r="N86" i="25"/>
  <c r="O85" i="25"/>
  <c r="N85" i="25"/>
  <c r="O84" i="25"/>
  <c r="N84" i="25"/>
  <c r="O83" i="25"/>
  <c r="N83" i="25"/>
  <c r="O82" i="25"/>
  <c r="N82" i="25"/>
  <c r="O81" i="25"/>
  <c r="N81" i="25"/>
  <c r="O80" i="25"/>
  <c r="N80" i="25"/>
  <c r="O79" i="25"/>
  <c r="N79" i="25"/>
  <c r="O78" i="25"/>
  <c r="N78" i="25"/>
  <c r="O77" i="25"/>
  <c r="N77" i="25"/>
  <c r="O76" i="25"/>
  <c r="N76" i="25"/>
  <c r="O75" i="25"/>
  <c r="N75" i="25"/>
  <c r="O74" i="25"/>
  <c r="N74" i="25"/>
  <c r="O73" i="25"/>
  <c r="N73" i="25"/>
  <c r="O72" i="25"/>
  <c r="N72" i="25"/>
  <c r="O71" i="25"/>
  <c r="N71" i="25"/>
  <c r="O70" i="25"/>
  <c r="N70" i="25"/>
  <c r="O69" i="25"/>
  <c r="N69" i="25"/>
  <c r="O68" i="25"/>
  <c r="N68" i="25"/>
  <c r="O67" i="25"/>
  <c r="N67" i="25"/>
  <c r="O66" i="25"/>
  <c r="N66" i="25"/>
  <c r="O89" i="30"/>
  <c r="N89" i="30"/>
  <c r="O88" i="30"/>
  <c r="N88" i="30"/>
  <c r="O87" i="30"/>
  <c r="N87" i="30"/>
  <c r="O86" i="30"/>
  <c r="N86" i="30"/>
  <c r="O85" i="30"/>
  <c r="N85" i="30"/>
  <c r="O84" i="30"/>
  <c r="N84" i="30"/>
  <c r="O83" i="30"/>
  <c r="N83" i="30"/>
  <c r="O82" i="30"/>
  <c r="N82" i="30"/>
  <c r="O81" i="30"/>
  <c r="N81" i="30"/>
  <c r="O80" i="30"/>
  <c r="N80" i="30"/>
  <c r="O79" i="30"/>
  <c r="N79" i="30"/>
  <c r="O78" i="30"/>
  <c r="N78" i="30"/>
  <c r="O77" i="30"/>
  <c r="N77" i="30"/>
  <c r="O76" i="30"/>
  <c r="N76" i="30"/>
  <c r="O75" i="30"/>
  <c r="N75" i="30"/>
  <c r="O74" i="30"/>
  <c r="N74" i="30"/>
  <c r="O73" i="30"/>
  <c r="N73" i="30"/>
  <c r="O72" i="30"/>
  <c r="N72" i="30"/>
  <c r="O71" i="30"/>
  <c r="N71" i="30"/>
  <c r="O70" i="30"/>
  <c r="N70" i="30"/>
  <c r="O69" i="30"/>
  <c r="N69" i="30"/>
  <c r="O68" i="30"/>
  <c r="N68" i="30"/>
  <c r="O67" i="30"/>
  <c r="N67" i="30"/>
  <c r="O66" i="30"/>
  <c r="N66" i="30"/>
  <c r="O89" i="26"/>
  <c r="N89" i="26"/>
  <c r="O88" i="26"/>
  <c r="N88" i="26"/>
  <c r="O87" i="26"/>
  <c r="N87" i="26"/>
  <c r="O86" i="26"/>
  <c r="N86" i="26"/>
  <c r="O85" i="26"/>
  <c r="N85" i="26"/>
  <c r="O84" i="26"/>
  <c r="N84" i="26"/>
  <c r="O83" i="26"/>
  <c r="N83" i="26"/>
  <c r="O82" i="26"/>
  <c r="N82" i="26"/>
  <c r="O81" i="26"/>
  <c r="N81" i="26"/>
  <c r="O80" i="26"/>
  <c r="N80" i="26"/>
  <c r="O79" i="26"/>
  <c r="N79" i="26"/>
  <c r="O78" i="26"/>
  <c r="N78" i="26"/>
  <c r="O77" i="26"/>
  <c r="N77" i="26"/>
  <c r="O76" i="26"/>
  <c r="N76" i="26"/>
  <c r="O75" i="26"/>
  <c r="N75" i="26"/>
  <c r="O74" i="26"/>
  <c r="N74" i="26"/>
  <c r="O73" i="26"/>
  <c r="N73" i="26"/>
  <c r="O72" i="26"/>
  <c r="N72" i="26"/>
  <c r="O71" i="26"/>
  <c r="N71" i="26"/>
  <c r="O70" i="26"/>
  <c r="N70" i="26"/>
  <c r="O69" i="26"/>
  <c r="N69" i="26"/>
  <c r="O68" i="26"/>
  <c r="N68" i="26"/>
  <c r="O67" i="26"/>
  <c r="N67" i="26"/>
  <c r="O66" i="26"/>
  <c r="N66" i="26"/>
  <c r="O89" i="28"/>
  <c r="N89" i="28"/>
  <c r="O88" i="28"/>
  <c r="N88" i="28"/>
  <c r="O87" i="28"/>
  <c r="N87" i="28"/>
  <c r="O86" i="28"/>
  <c r="N86" i="28"/>
  <c r="O85" i="28"/>
  <c r="N85" i="28"/>
  <c r="O84" i="28"/>
  <c r="N84" i="28"/>
  <c r="O83" i="28"/>
  <c r="N83" i="28"/>
  <c r="O82" i="28"/>
  <c r="N82" i="28"/>
  <c r="O81" i="28"/>
  <c r="N81" i="28"/>
  <c r="O80" i="28"/>
  <c r="N80" i="28"/>
  <c r="O79" i="28"/>
  <c r="N79" i="28"/>
  <c r="O78" i="28"/>
  <c r="N78" i="28"/>
  <c r="O77" i="28"/>
  <c r="N77" i="28"/>
  <c r="O76" i="28"/>
  <c r="N76" i="28"/>
  <c r="O75" i="28"/>
  <c r="N75" i="28"/>
  <c r="O74" i="28"/>
  <c r="N74" i="28"/>
  <c r="O73" i="28"/>
  <c r="N73" i="28"/>
  <c r="O72" i="28"/>
  <c r="N72" i="28"/>
  <c r="O71" i="28"/>
  <c r="N71" i="28"/>
  <c r="O70" i="28"/>
  <c r="N70" i="28"/>
  <c r="O69" i="28"/>
  <c r="N69" i="28"/>
  <c r="O68" i="28"/>
  <c r="N68" i="28"/>
  <c r="O67" i="28"/>
  <c r="N67" i="28"/>
  <c r="O66" i="28"/>
  <c r="N66" i="28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G56" i="29" l="1"/>
  <c r="F56" i="29"/>
  <c r="G55" i="29"/>
  <c r="F55" i="29"/>
  <c r="G54" i="29"/>
  <c r="F54" i="29"/>
  <c r="G53" i="29"/>
  <c r="F53" i="29"/>
  <c r="G52" i="29"/>
  <c r="F52" i="29"/>
  <c r="G51" i="29"/>
  <c r="F51" i="29"/>
  <c r="G50" i="29"/>
  <c r="F50" i="29"/>
  <c r="G49" i="29"/>
  <c r="F49" i="29"/>
  <c r="G48" i="29"/>
  <c r="F48" i="29"/>
  <c r="G47" i="29"/>
  <c r="F47" i="29"/>
  <c r="G46" i="29"/>
  <c r="F46" i="29"/>
  <c r="G45" i="29"/>
  <c r="F45" i="29"/>
  <c r="G44" i="29"/>
  <c r="F44" i="29"/>
  <c r="G43" i="29"/>
  <c r="F43" i="29"/>
  <c r="G42" i="29"/>
  <c r="F42" i="29"/>
  <c r="G41" i="29"/>
  <c r="F41" i="29"/>
  <c r="G40" i="29"/>
  <c r="F40" i="29"/>
  <c r="G39" i="29"/>
  <c r="F39" i="29"/>
  <c r="G38" i="29"/>
  <c r="F38" i="29"/>
  <c r="G37" i="29"/>
  <c r="F37" i="29"/>
  <c r="G36" i="29"/>
  <c r="F36" i="29"/>
  <c r="G35" i="29"/>
  <c r="F35" i="29"/>
  <c r="G34" i="29"/>
  <c r="F34" i="29"/>
  <c r="G33" i="29"/>
  <c r="F33" i="29"/>
  <c r="G32" i="29"/>
  <c r="F32" i="29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56" i="32"/>
  <c r="F56" i="32"/>
  <c r="G55" i="32"/>
  <c r="F55" i="32"/>
  <c r="G54" i="32"/>
  <c r="F54" i="32"/>
  <c r="G53" i="32"/>
  <c r="F53" i="32"/>
  <c r="G52" i="32"/>
  <c r="F52" i="32"/>
  <c r="G51" i="32"/>
  <c r="F51" i="32"/>
  <c r="G50" i="32"/>
  <c r="F50" i="32"/>
  <c r="G49" i="32"/>
  <c r="F49" i="32"/>
  <c r="G48" i="32"/>
  <c r="F48" i="32"/>
  <c r="G47" i="32"/>
  <c r="F47" i="32"/>
  <c r="G46" i="32"/>
  <c r="F46" i="32"/>
  <c r="G45" i="32"/>
  <c r="F45" i="32"/>
  <c r="G44" i="32"/>
  <c r="F44" i="32"/>
  <c r="G43" i="32"/>
  <c r="F43" i="32"/>
  <c r="G42" i="32"/>
  <c r="F42" i="32"/>
  <c r="G41" i="32"/>
  <c r="F41" i="32"/>
  <c r="G40" i="32"/>
  <c r="F40" i="32"/>
  <c r="G39" i="32"/>
  <c r="F39" i="32"/>
  <c r="G38" i="32"/>
  <c r="F38" i="32"/>
  <c r="G37" i="32"/>
  <c r="F37" i="32"/>
  <c r="G36" i="32"/>
  <c r="F36" i="32"/>
  <c r="G35" i="32"/>
  <c r="F35" i="32"/>
  <c r="G34" i="32"/>
  <c r="F34" i="32"/>
  <c r="G33" i="32"/>
  <c r="F33" i="32"/>
  <c r="G32" i="32"/>
  <c r="F32" i="32"/>
  <c r="G56" i="25"/>
  <c r="F56" i="25"/>
  <c r="G55" i="25"/>
  <c r="F55" i="25"/>
  <c r="G54" i="25"/>
  <c r="F54" i="25"/>
  <c r="G53" i="25"/>
  <c r="F53" i="25"/>
  <c r="G52" i="25"/>
  <c r="F52" i="25"/>
  <c r="G51" i="25"/>
  <c r="F51" i="25"/>
  <c r="G50" i="25"/>
  <c r="F50" i="25"/>
  <c r="G49" i="25"/>
  <c r="F49" i="25"/>
  <c r="G48" i="25"/>
  <c r="F48" i="25"/>
  <c r="G47" i="25"/>
  <c r="F47" i="25"/>
  <c r="G46" i="25"/>
  <c r="F46" i="25"/>
  <c r="G45" i="25"/>
  <c r="F45" i="25"/>
  <c r="G44" i="25"/>
  <c r="F44" i="25"/>
  <c r="G43" i="25"/>
  <c r="F43" i="25"/>
  <c r="G42" i="25"/>
  <c r="F42" i="25"/>
  <c r="G41" i="25"/>
  <c r="F41" i="25"/>
  <c r="G40" i="25"/>
  <c r="F40" i="25"/>
  <c r="G39" i="25"/>
  <c r="F39" i="25"/>
  <c r="G38" i="25"/>
  <c r="F38" i="25"/>
  <c r="G37" i="25"/>
  <c r="F37" i="25"/>
  <c r="G36" i="25"/>
  <c r="F36" i="25"/>
  <c r="G35" i="25"/>
  <c r="F35" i="25"/>
  <c r="G34" i="25"/>
  <c r="F34" i="25"/>
  <c r="G33" i="25"/>
  <c r="F33" i="25"/>
  <c r="G32" i="25"/>
  <c r="F32" i="25"/>
  <c r="G56" i="30"/>
  <c r="F56" i="30"/>
  <c r="G55" i="30"/>
  <c r="F55" i="30"/>
  <c r="G54" i="30"/>
  <c r="F54" i="30"/>
  <c r="G53" i="30"/>
  <c r="F53" i="30"/>
  <c r="G52" i="30"/>
  <c r="F52" i="30"/>
  <c r="G51" i="30"/>
  <c r="F51" i="30"/>
  <c r="G50" i="30"/>
  <c r="F50" i="30"/>
  <c r="G49" i="30"/>
  <c r="F49" i="30"/>
  <c r="G48" i="30"/>
  <c r="F48" i="30"/>
  <c r="G47" i="30"/>
  <c r="F47" i="30"/>
  <c r="G46" i="30"/>
  <c r="F46" i="30"/>
  <c r="G45" i="30"/>
  <c r="F45" i="30"/>
  <c r="G44" i="30"/>
  <c r="F44" i="30"/>
  <c r="G43" i="30"/>
  <c r="F43" i="30"/>
  <c r="G42" i="30"/>
  <c r="F42" i="30"/>
  <c r="G41" i="30"/>
  <c r="F41" i="30"/>
  <c r="G40" i="30"/>
  <c r="F40" i="30"/>
  <c r="G39" i="30"/>
  <c r="F39" i="30"/>
  <c r="G38" i="30"/>
  <c r="F38" i="30"/>
  <c r="G37" i="30"/>
  <c r="F37" i="30"/>
  <c r="G36" i="30"/>
  <c r="F36" i="30"/>
  <c r="G35" i="30"/>
  <c r="F35" i="30"/>
  <c r="G34" i="30"/>
  <c r="F34" i="30"/>
  <c r="G33" i="30"/>
  <c r="F33" i="30"/>
  <c r="G32" i="30"/>
  <c r="F32" i="30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B25" i="29"/>
  <c r="B24" i="29"/>
  <c r="B23" i="29"/>
  <c r="B22" i="29"/>
  <c r="B21" i="29"/>
  <c r="B20" i="29"/>
  <c r="B19" i="29"/>
  <c r="B18" i="29"/>
  <c r="B17" i="29"/>
  <c r="B16" i="29"/>
  <c r="B25" i="27"/>
  <c r="B24" i="27"/>
  <c r="B23" i="27"/>
  <c r="B22" i="27"/>
  <c r="B21" i="27"/>
  <c r="B20" i="27"/>
  <c r="B19" i="27"/>
  <c r="B18" i="27"/>
  <c r="B17" i="27"/>
  <c r="B16" i="27"/>
  <c r="B25" i="32"/>
  <c r="B24" i="32"/>
  <c r="B23" i="32"/>
  <c r="B22" i="32"/>
  <c r="B21" i="32"/>
  <c r="B20" i="32"/>
  <c r="B19" i="32"/>
  <c r="B18" i="32"/>
  <c r="B17" i="32"/>
  <c r="B16" i="32"/>
  <c r="B25" i="25"/>
  <c r="B24" i="25"/>
  <c r="B23" i="25"/>
  <c r="B22" i="25"/>
  <c r="B21" i="25"/>
  <c r="B20" i="25"/>
  <c r="B19" i="25"/>
  <c r="B18" i="25"/>
  <c r="B17" i="25"/>
  <c r="B16" i="25"/>
  <c r="B25" i="30"/>
  <c r="B24" i="30"/>
  <c r="B23" i="30"/>
  <c r="B22" i="30"/>
  <c r="B21" i="30"/>
  <c r="B20" i="30"/>
  <c r="B19" i="30"/>
  <c r="B18" i="30"/>
  <c r="B17" i="30"/>
  <c r="B16" i="30"/>
  <c r="B25" i="26"/>
  <c r="B24" i="26"/>
  <c r="B23" i="26"/>
  <c r="B22" i="26"/>
  <c r="B21" i="26"/>
  <c r="B20" i="26"/>
  <c r="B19" i="26"/>
  <c r="B18" i="26"/>
  <c r="B17" i="26"/>
  <c r="B16" i="26"/>
  <c r="B25" i="28"/>
  <c r="B24" i="28"/>
  <c r="B23" i="28"/>
  <c r="B22" i="28"/>
  <c r="B21" i="28"/>
  <c r="B20" i="28"/>
  <c r="B19" i="28"/>
  <c r="B18" i="28"/>
  <c r="B17" i="28"/>
  <c r="B16" i="28"/>
  <c r="C11" i="29"/>
  <c r="C11" i="27"/>
  <c r="C11" i="32"/>
  <c r="C11" i="25"/>
  <c r="C11" i="30"/>
  <c r="C11" i="26"/>
  <c r="C11" i="28"/>
  <c r="K174" i="34"/>
  <c r="J174" i="34"/>
  <c r="I174" i="34"/>
  <c r="H174" i="34"/>
  <c r="K173" i="34"/>
  <c r="J173" i="34"/>
  <c r="I173" i="34"/>
  <c r="H173" i="34"/>
  <c r="K172" i="34"/>
  <c r="J172" i="34"/>
  <c r="I172" i="34"/>
  <c r="H172" i="34"/>
  <c r="I130" i="34"/>
  <c r="H130" i="34"/>
  <c r="G130" i="34"/>
  <c r="F130" i="34"/>
  <c r="I129" i="34"/>
  <c r="H129" i="34"/>
  <c r="G129" i="34"/>
  <c r="F129" i="34"/>
  <c r="I128" i="34"/>
  <c r="H128" i="34"/>
  <c r="G128" i="34"/>
  <c r="F128" i="34"/>
  <c r="I88" i="34"/>
  <c r="I87" i="34"/>
  <c r="I86" i="34"/>
  <c r="H88" i="34"/>
  <c r="H87" i="34"/>
  <c r="H86" i="34"/>
  <c r="G88" i="34"/>
  <c r="G87" i="34"/>
  <c r="G86" i="34"/>
  <c r="F88" i="34"/>
  <c r="F87" i="34"/>
  <c r="F86" i="34"/>
  <c r="I104" i="34"/>
  <c r="K148" i="34" s="1"/>
  <c r="H104" i="34"/>
  <c r="J148" i="34" s="1"/>
  <c r="G104" i="34"/>
  <c r="I148" i="34" s="1"/>
  <c r="F104" i="34"/>
  <c r="H148" i="34" s="1"/>
  <c r="N65" i="30" l="1"/>
  <c r="N65" i="27"/>
  <c r="N65" i="28"/>
  <c r="N65" i="29"/>
  <c r="N65" i="32"/>
  <c r="N65" i="26"/>
  <c r="J21" i="21"/>
  <c r="I21" i="21" s="1"/>
  <c r="J20" i="21"/>
  <c r="I20" i="21" s="1"/>
  <c r="J19" i="21"/>
  <c r="I19" i="21" s="1"/>
  <c r="J18" i="21"/>
  <c r="J17" i="21"/>
  <c r="J16" i="21"/>
  <c r="J15" i="21"/>
  <c r="J14" i="21"/>
  <c r="J13" i="21"/>
  <c r="J12" i="21"/>
  <c r="AO21" i="21" l="1"/>
  <c r="AR21" i="21" s="1"/>
  <c r="AO20" i="21"/>
  <c r="AR20" i="21" s="1"/>
  <c r="AO19" i="21"/>
  <c r="AR19" i="21" s="1"/>
  <c r="AO18" i="21"/>
  <c r="AR18" i="21" s="1"/>
  <c r="AO17" i="21"/>
  <c r="AR17" i="21" s="1"/>
  <c r="AO16" i="21"/>
  <c r="AR16" i="21" s="1"/>
  <c r="Z21" i="21"/>
  <c r="AC21" i="21" s="1"/>
  <c r="Z20" i="21"/>
  <c r="AC20" i="21" s="1"/>
  <c r="Z19" i="21"/>
  <c r="AC19" i="21" s="1"/>
  <c r="Z18" i="21"/>
  <c r="AC18" i="21" s="1"/>
  <c r="Z17" i="21"/>
  <c r="AC17" i="21" s="1"/>
  <c r="Z16" i="21"/>
  <c r="AC16" i="21" s="1"/>
  <c r="AU21" i="21"/>
  <c r="AV21" i="21" s="1"/>
  <c r="AT21" i="21"/>
  <c r="AW21" i="21" s="1"/>
  <c r="AU20" i="21"/>
  <c r="AV20" i="21" s="1"/>
  <c r="AT20" i="21"/>
  <c r="AW20" i="21" s="1"/>
  <c r="AU19" i="21"/>
  <c r="AV19" i="21" s="1"/>
  <c r="AT19" i="21"/>
  <c r="AW19" i="21" s="1"/>
  <c r="AU18" i="21"/>
  <c r="AV18" i="21" s="1"/>
  <c r="AT18" i="21"/>
  <c r="AW18" i="21" s="1"/>
  <c r="AU17" i="21"/>
  <c r="AV17" i="21" s="1"/>
  <c r="AT17" i="21"/>
  <c r="AW17" i="21" s="1"/>
  <c r="AU16" i="21"/>
  <c r="AV16" i="21" s="1"/>
  <c r="AT16" i="21"/>
  <c r="AW16" i="21" s="1"/>
  <c r="U21" i="21"/>
  <c r="X21" i="21" s="1"/>
  <c r="U20" i="21"/>
  <c r="X20" i="21" s="1"/>
  <c r="U19" i="21"/>
  <c r="X19" i="21" s="1"/>
  <c r="U18" i="21"/>
  <c r="X18" i="21" s="1"/>
  <c r="U17" i="21"/>
  <c r="X17" i="21" s="1"/>
  <c r="U16" i="21"/>
  <c r="X16" i="21" s="1"/>
  <c r="U15" i="21"/>
  <c r="X15" i="21" s="1"/>
  <c r="U14" i="21"/>
  <c r="X14" i="21" s="1"/>
  <c r="AZ21" i="21"/>
  <c r="BA21" i="21" s="1"/>
  <c r="AY21" i="21"/>
  <c r="BB21" i="21" s="1"/>
  <c r="AZ20" i="21"/>
  <c r="BA20" i="21" s="1"/>
  <c r="AY20" i="21"/>
  <c r="BB20" i="21" s="1"/>
  <c r="AZ19" i="21"/>
  <c r="BA19" i="21" s="1"/>
  <c r="AY19" i="21"/>
  <c r="BB19" i="21" s="1"/>
  <c r="AZ18" i="21"/>
  <c r="BA18" i="21" s="1"/>
  <c r="AY18" i="21"/>
  <c r="BB18" i="21" s="1"/>
  <c r="AZ17" i="21"/>
  <c r="BA17" i="21" s="1"/>
  <c r="AY17" i="21"/>
  <c r="BB17" i="21" s="1"/>
  <c r="AZ16" i="21"/>
  <c r="BA16" i="21" s="1"/>
  <c r="AY16" i="21"/>
  <c r="BB16" i="21" s="1"/>
  <c r="AE21" i="21"/>
  <c r="AH21" i="21" s="1"/>
  <c r="AE20" i="21"/>
  <c r="AH20" i="21" s="1"/>
  <c r="AE19" i="21"/>
  <c r="AH19" i="21" s="1"/>
  <c r="AE18" i="21"/>
  <c r="AH18" i="21" s="1"/>
  <c r="AE17" i="21"/>
  <c r="AH17" i="21" s="1"/>
  <c r="AE16" i="21"/>
  <c r="AH16" i="21" s="1"/>
  <c r="AJ21" i="21"/>
  <c r="AM21" i="21" s="1"/>
  <c r="AJ20" i="21"/>
  <c r="AM20" i="21" s="1"/>
  <c r="AJ19" i="21"/>
  <c r="AM19" i="21" s="1"/>
  <c r="AJ18" i="21"/>
  <c r="AM18" i="21" s="1"/>
  <c r="AJ17" i="21"/>
  <c r="AM17" i="21" s="1"/>
  <c r="AJ16" i="21"/>
  <c r="AM16" i="21" s="1"/>
  <c r="C315" i="1"/>
  <c r="D315" i="1"/>
  <c r="C316" i="1"/>
  <c r="D316" i="1"/>
  <c r="C317" i="1"/>
  <c r="D317" i="1"/>
  <c r="C318" i="1"/>
  <c r="D318" i="1"/>
  <c r="C319" i="1"/>
  <c r="D319" i="1"/>
  <c r="C320" i="1"/>
  <c r="D320" i="1"/>
  <c r="K56" i="29"/>
  <c r="J56" i="29"/>
  <c r="I56" i="29"/>
  <c r="K55" i="29"/>
  <c r="J55" i="29"/>
  <c r="I55" i="29"/>
  <c r="K54" i="29"/>
  <c r="J54" i="29"/>
  <c r="I54" i="29"/>
  <c r="K53" i="29"/>
  <c r="J53" i="29"/>
  <c r="I53" i="29"/>
  <c r="K52" i="29"/>
  <c r="J52" i="29"/>
  <c r="I52" i="29"/>
  <c r="K51" i="29"/>
  <c r="J51" i="29"/>
  <c r="I51" i="29"/>
  <c r="K50" i="29"/>
  <c r="J50" i="29"/>
  <c r="I50" i="29"/>
  <c r="K49" i="29"/>
  <c r="J49" i="29"/>
  <c r="I49" i="29"/>
  <c r="K48" i="29"/>
  <c r="J48" i="29"/>
  <c r="I48" i="29"/>
  <c r="K47" i="29"/>
  <c r="J47" i="29"/>
  <c r="I47" i="29"/>
  <c r="K46" i="29"/>
  <c r="J46" i="29"/>
  <c r="I46" i="29"/>
  <c r="K45" i="29"/>
  <c r="J45" i="29"/>
  <c r="I45" i="29"/>
  <c r="K44" i="29"/>
  <c r="J44" i="29"/>
  <c r="I44" i="29"/>
  <c r="K43" i="29"/>
  <c r="J43" i="29"/>
  <c r="I43" i="29"/>
  <c r="K42" i="29"/>
  <c r="J42" i="29"/>
  <c r="I42" i="29"/>
  <c r="K41" i="29"/>
  <c r="J41" i="29"/>
  <c r="I41" i="29"/>
  <c r="K40" i="29"/>
  <c r="J40" i="29"/>
  <c r="I40" i="29"/>
  <c r="K39" i="29"/>
  <c r="J39" i="29"/>
  <c r="I39" i="29"/>
  <c r="K38" i="29"/>
  <c r="J38" i="29"/>
  <c r="I38" i="29"/>
  <c r="K37" i="29"/>
  <c r="J37" i="29"/>
  <c r="I37" i="29"/>
  <c r="K36" i="29"/>
  <c r="J36" i="29"/>
  <c r="I36" i="29"/>
  <c r="K35" i="29"/>
  <c r="J35" i="29"/>
  <c r="I35" i="29"/>
  <c r="K34" i="29"/>
  <c r="J34" i="29"/>
  <c r="I34" i="29"/>
  <c r="K33" i="29"/>
  <c r="J33" i="29"/>
  <c r="I33" i="29"/>
  <c r="K32" i="29"/>
  <c r="J32" i="29"/>
  <c r="I32" i="29"/>
  <c r="K56" i="27"/>
  <c r="J56" i="27"/>
  <c r="I56" i="27"/>
  <c r="K55" i="27"/>
  <c r="J55" i="27"/>
  <c r="I55" i="27"/>
  <c r="K54" i="27"/>
  <c r="J54" i="27"/>
  <c r="I54" i="27"/>
  <c r="K53" i="27"/>
  <c r="J53" i="27"/>
  <c r="I53" i="27"/>
  <c r="K52" i="27"/>
  <c r="J52" i="27"/>
  <c r="I52" i="27"/>
  <c r="K51" i="27"/>
  <c r="J51" i="27"/>
  <c r="I51" i="27"/>
  <c r="K50" i="27"/>
  <c r="J50" i="27"/>
  <c r="I50" i="27"/>
  <c r="K49" i="27"/>
  <c r="J49" i="27"/>
  <c r="I49" i="27"/>
  <c r="K48" i="27"/>
  <c r="J48" i="27"/>
  <c r="I48" i="27"/>
  <c r="K47" i="27"/>
  <c r="J47" i="27"/>
  <c r="I47" i="27"/>
  <c r="K46" i="27"/>
  <c r="J46" i="27"/>
  <c r="I46" i="27"/>
  <c r="K45" i="27"/>
  <c r="J45" i="27"/>
  <c r="I45" i="27"/>
  <c r="K44" i="27"/>
  <c r="J44" i="27"/>
  <c r="I44" i="27"/>
  <c r="K43" i="27"/>
  <c r="J43" i="27"/>
  <c r="I43" i="27"/>
  <c r="K42" i="27"/>
  <c r="J42" i="27"/>
  <c r="I42" i="27"/>
  <c r="K41" i="27"/>
  <c r="J41" i="27"/>
  <c r="I41" i="27"/>
  <c r="K40" i="27"/>
  <c r="J40" i="27"/>
  <c r="I40" i="27"/>
  <c r="K39" i="27"/>
  <c r="J39" i="27"/>
  <c r="I39" i="27"/>
  <c r="K38" i="27"/>
  <c r="J38" i="27"/>
  <c r="I38" i="27"/>
  <c r="K37" i="27"/>
  <c r="J37" i="27"/>
  <c r="I37" i="27"/>
  <c r="K36" i="27"/>
  <c r="J36" i="27"/>
  <c r="I36" i="27"/>
  <c r="K35" i="27"/>
  <c r="J35" i="27"/>
  <c r="I35" i="27"/>
  <c r="K34" i="27"/>
  <c r="J34" i="27"/>
  <c r="I34" i="27"/>
  <c r="K33" i="27"/>
  <c r="J33" i="27"/>
  <c r="I33" i="27"/>
  <c r="K32" i="27"/>
  <c r="J32" i="27"/>
  <c r="I32" i="27"/>
  <c r="K56" i="32"/>
  <c r="J56" i="32"/>
  <c r="I56" i="32"/>
  <c r="K55" i="32"/>
  <c r="J55" i="32"/>
  <c r="I55" i="32"/>
  <c r="K54" i="32"/>
  <c r="J54" i="32"/>
  <c r="I54" i="32"/>
  <c r="K53" i="32"/>
  <c r="J53" i="32"/>
  <c r="I53" i="32"/>
  <c r="K52" i="32"/>
  <c r="J52" i="32"/>
  <c r="I52" i="32"/>
  <c r="K51" i="32"/>
  <c r="J51" i="32"/>
  <c r="I51" i="32"/>
  <c r="K50" i="32"/>
  <c r="J50" i="32"/>
  <c r="I50" i="32"/>
  <c r="K49" i="32"/>
  <c r="J49" i="32"/>
  <c r="I49" i="32"/>
  <c r="K48" i="32"/>
  <c r="J48" i="32"/>
  <c r="I48" i="32"/>
  <c r="K47" i="32"/>
  <c r="J47" i="32"/>
  <c r="I47" i="32"/>
  <c r="K46" i="32"/>
  <c r="J46" i="32"/>
  <c r="I46" i="32"/>
  <c r="K45" i="32"/>
  <c r="J45" i="32"/>
  <c r="I45" i="32"/>
  <c r="K44" i="32"/>
  <c r="J44" i="32"/>
  <c r="I44" i="32"/>
  <c r="K43" i="32"/>
  <c r="J43" i="32"/>
  <c r="I43" i="32"/>
  <c r="K42" i="32"/>
  <c r="J42" i="32"/>
  <c r="I42" i="32"/>
  <c r="K41" i="32"/>
  <c r="J41" i="32"/>
  <c r="I41" i="32"/>
  <c r="K40" i="32"/>
  <c r="J40" i="32"/>
  <c r="I40" i="32"/>
  <c r="K39" i="32"/>
  <c r="J39" i="32"/>
  <c r="I39" i="32"/>
  <c r="K38" i="32"/>
  <c r="J38" i="32"/>
  <c r="I38" i="32"/>
  <c r="K37" i="32"/>
  <c r="J37" i="32"/>
  <c r="I37" i="32"/>
  <c r="K36" i="32"/>
  <c r="J36" i="32"/>
  <c r="I36" i="32"/>
  <c r="K35" i="32"/>
  <c r="J35" i="32"/>
  <c r="I35" i="32"/>
  <c r="K34" i="32"/>
  <c r="J34" i="32"/>
  <c r="I34" i="32"/>
  <c r="K33" i="32"/>
  <c r="J33" i="32"/>
  <c r="I33" i="32"/>
  <c r="K32" i="32"/>
  <c r="J32" i="32"/>
  <c r="I32" i="32"/>
  <c r="K56" i="25"/>
  <c r="J56" i="25"/>
  <c r="I56" i="25"/>
  <c r="K55" i="25"/>
  <c r="J55" i="25"/>
  <c r="I55" i="25"/>
  <c r="K54" i="25"/>
  <c r="J54" i="25"/>
  <c r="I54" i="25"/>
  <c r="K53" i="25"/>
  <c r="J53" i="25"/>
  <c r="I53" i="25"/>
  <c r="K52" i="25"/>
  <c r="J52" i="25"/>
  <c r="I52" i="25"/>
  <c r="K51" i="25"/>
  <c r="J51" i="25"/>
  <c r="I51" i="25"/>
  <c r="K50" i="25"/>
  <c r="J50" i="25"/>
  <c r="I50" i="25"/>
  <c r="K49" i="25"/>
  <c r="J49" i="25"/>
  <c r="I49" i="25"/>
  <c r="K48" i="25"/>
  <c r="J48" i="25"/>
  <c r="I48" i="25"/>
  <c r="K47" i="25"/>
  <c r="J47" i="25"/>
  <c r="I47" i="25"/>
  <c r="K46" i="25"/>
  <c r="J46" i="25"/>
  <c r="I46" i="25"/>
  <c r="K45" i="25"/>
  <c r="J45" i="25"/>
  <c r="I45" i="25"/>
  <c r="K44" i="25"/>
  <c r="J44" i="25"/>
  <c r="I44" i="25"/>
  <c r="K43" i="25"/>
  <c r="J43" i="25"/>
  <c r="I43" i="25"/>
  <c r="K42" i="25"/>
  <c r="J42" i="25"/>
  <c r="I42" i="25"/>
  <c r="K41" i="25"/>
  <c r="J41" i="25"/>
  <c r="I41" i="25"/>
  <c r="K40" i="25"/>
  <c r="J40" i="25"/>
  <c r="I40" i="25"/>
  <c r="K39" i="25"/>
  <c r="J39" i="25"/>
  <c r="I39" i="25"/>
  <c r="K38" i="25"/>
  <c r="J38" i="25"/>
  <c r="I38" i="25"/>
  <c r="K37" i="25"/>
  <c r="J37" i="25"/>
  <c r="I37" i="25"/>
  <c r="K36" i="25"/>
  <c r="J36" i="25"/>
  <c r="I36" i="25"/>
  <c r="K35" i="25"/>
  <c r="J35" i="25"/>
  <c r="I35" i="25"/>
  <c r="K34" i="25"/>
  <c r="J34" i="25"/>
  <c r="I34" i="25"/>
  <c r="K33" i="25"/>
  <c r="J33" i="25"/>
  <c r="I33" i="25"/>
  <c r="K32" i="25"/>
  <c r="J32" i="25"/>
  <c r="I32" i="25"/>
  <c r="K56" i="30"/>
  <c r="J56" i="30"/>
  <c r="I56" i="30"/>
  <c r="K55" i="30"/>
  <c r="J55" i="30"/>
  <c r="I55" i="30"/>
  <c r="K54" i="30"/>
  <c r="J54" i="30"/>
  <c r="I54" i="30"/>
  <c r="K53" i="30"/>
  <c r="J53" i="30"/>
  <c r="I53" i="30"/>
  <c r="K52" i="30"/>
  <c r="J52" i="30"/>
  <c r="I52" i="30"/>
  <c r="K51" i="30"/>
  <c r="J51" i="30"/>
  <c r="I51" i="30"/>
  <c r="K50" i="30"/>
  <c r="J50" i="30"/>
  <c r="I50" i="30"/>
  <c r="K49" i="30"/>
  <c r="J49" i="30"/>
  <c r="I49" i="30"/>
  <c r="K48" i="30"/>
  <c r="J48" i="30"/>
  <c r="I48" i="30"/>
  <c r="K47" i="30"/>
  <c r="J47" i="30"/>
  <c r="I47" i="30"/>
  <c r="K46" i="30"/>
  <c r="J46" i="30"/>
  <c r="I46" i="30"/>
  <c r="K45" i="30"/>
  <c r="J45" i="30"/>
  <c r="I45" i="30"/>
  <c r="K44" i="30"/>
  <c r="J44" i="30"/>
  <c r="I44" i="30"/>
  <c r="K43" i="30"/>
  <c r="J43" i="30"/>
  <c r="I43" i="30"/>
  <c r="K42" i="30"/>
  <c r="J42" i="30"/>
  <c r="I42" i="30"/>
  <c r="K41" i="30"/>
  <c r="J41" i="30"/>
  <c r="I41" i="30"/>
  <c r="K40" i="30"/>
  <c r="J40" i="30"/>
  <c r="I40" i="30"/>
  <c r="K39" i="30"/>
  <c r="J39" i="30"/>
  <c r="I39" i="30"/>
  <c r="K38" i="30"/>
  <c r="J38" i="30"/>
  <c r="I38" i="30"/>
  <c r="K37" i="30"/>
  <c r="J37" i="30"/>
  <c r="I37" i="30"/>
  <c r="K36" i="30"/>
  <c r="J36" i="30"/>
  <c r="I36" i="30"/>
  <c r="K35" i="30"/>
  <c r="J35" i="30"/>
  <c r="I35" i="30"/>
  <c r="K34" i="30"/>
  <c r="J34" i="30"/>
  <c r="I34" i="30"/>
  <c r="K33" i="30"/>
  <c r="J33" i="30"/>
  <c r="I33" i="30"/>
  <c r="K32" i="30"/>
  <c r="J32" i="30"/>
  <c r="I32" i="30"/>
  <c r="K56" i="26"/>
  <c r="J56" i="26"/>
  <c r="I56" i="26"/>
  <c r="K55" i="26"/>
  <c r="J55" i="26"/>
  <c r="I55" i="26"/>
  <c r="K54" i="26"/>
  <c r="J54" i="26"/>
  <c r="I54" i="26"/>
  <c r="K53" i="26"/>
  <c r="J53" i="26"/>
  <c r="I53" i="26"/>
  <c r="K52" i="26"/>
  <c r="J52" i="26"/>
  <c r="I52" i="26"/>
  <c r="K51" i="26"/>
  <c r="J51" i="26"/>
  <c r="I51" i="26"/>
  <c r="K50" i="26"/>
  <c r="J50" i="26"/>
  <c r="I50" i="26"/>
  <c r="K49" i="26"/>
  <c r="J49" i="26"/>
  <c r="I49" i="26"/>
  <c r="K48" i="26"/>
  <c r="J48" i="26"/>
  <c r="I48" i="26"/>
  <c r="K47" i="26"/>
  <c r="J47" i="26"/>
  <c r="I47" i="26"/>
  <c r="K46" i="26"/>
  <c r="J46" i="26"/>
  <c r="I46" i="26"/>
  <c r="K45" i="26"/>
  <c r="J45" i="26"/>
  <c r="I45" i="26"/>
  <c r="K44" i="26"/>
  <c r="J44" i="26"/>
  <c r="I44" i="26"/>
  <c r="K43" i="26"/>
  <c r="J43" i="26"/>
  <c r="I43" i="26"/>
  <c r="K42" i="26"/>
  <c r="J42" i="26"/>
  <c r="I42" i="26"/>
  <c r="K41" i="26"/>
  <c r="J41" i="26"/>
  <c r="I41" i="26"/>
  <c r="K40" i="26"/>
  <c r="J40" i="26"/>
  <c r="I40" i="26"/>
  <c r="K39" i="26"/>
  <c r="J39" i="26"/>
  <c r="I39" i="26"/>
  <c r="K38" i="26"/>
  <c r="J38" i="26"/>
  <c r="I38" i="26"/>
  <c r="K37" i="26"/>
  <c r="J37" i="26"/>
  <c r="I37" i="26"/>
  <c r="K36" i="26"/>
  <c r="J36" i="26"/>
  <c r="I36" i="26"/>
  <c r="K35" i="26"/>
  <c r="J35" i="26"/>
  <c r="I35" i="26"/>
  <c r="K34" i="26"/>
  <c r="J34" i="26"/>
  <c r="I34" i="26"/>
  <c r="K33" i="26"/>
  <c r="J33" i="26"/>
  <c r="I33" i="26"/>
  <c r="K32" i="26"/>
  <c r="J32" i="26"/>
  <c r="I32" i="26"/>
  <c r="K56" i="28"/>
  <c r="J56" i="28"/>
  <c r="I56" i="28"/>
  <c r="K55" i="28"/>
  <c r="J55" i="28"/>
  <c r="I55" i="28"/>
  <c r="K54" i="28"/>
  <c r="J54" i="28"/>
  <c r="I54" i="28"/>
  <c r="K53" i="28"/>
  <c r="J53" i="28"/>
  <c r="I53" i="28"/>
  <c r="K52" i="28"/>
  <c r="J52" i="28"/>
  <c r="I52" i="28"/>
  <c r="K51" i="28"/>
  <c r="J51" i="28"/>
  <c r="I51" i="28"/>
  <c r="K50" i="28"/>
  <c r="J50" i="28"/>
  <c r="I50" i="28"/>
  <c r="K49" i="28"/>
  <c r="J49" i="28"/>
  <c r="I49" i="28"/>
  <c r="K48" i="28"/>
  <c r="J48" i="28"/>
  <c r="I48" i="28"/>
  <c r="K47" i="28"/>
  <c r="J47" i="28"/>
  <c r="I47" i="28"/>
  <c r="K46" i="28"/>
  <c r="J46" i="28"/>
  <c r="I46" i="28"/>
  <c r="K45" i="28"/>
  <c r="J45" i="28"/>
  <c r="I45" i="28"/>
  <c r="K44" i="28"/>
  <c r="J44" i="28"/>
  <c r="I44" i="28"/>
  <c r="K43" i="28"/>
  <c r="J43" i="28"/>
  <c r="I43" i="28"/>
  <c r="K42" i="28"/>
  <c r="J42" i="28"/>
  <c r="I42" i="28"/>
  <c r="K41" i="28"/>
  <c r="J41" i="28"/>
  <c r="I41" i="28"/>
  <c r="K40" i="28"/>
  <c r="J40" i="28"/>
  <c r="I40" i="28"/>
  <c r="K39" i="28"/>
  <c r="J39" i="28"/>
  <c r="I39" i="28"/>
  <c r="K38" i="28"/>
  <c r="J38" i="28"/>
  <c r="I38" i="28"/>
  <c r="K37" i="28"/>
  <c r="J37" i="28"/>
  <c r="I37" i="28"/>
  <c r="K36" i="28"/>
  <c r="J36" i="28"/>
  <c r="I36" i="28"/>
  <c r="K35" i="28"/>
  <c r="J35" i="28"/>
  <c r="I35" i="28"/>
  <c r="K34" i="28"/>
  <c r="J34" i="28"/>
  <c r="I34" i="28"/>
  <c r="K33" i="28"/>
  <c r="J33" i="28"/>
  <c r="I33" i="28"/>
  <c r="K32" i="28"/>
  <c r="J32" i="28"/>
  <c r="I32" i="28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I32" i="1"/>
  <c r="C35" i="25"/>
  <c r="G398" i="29"/>
  <c r="F398" i="29"/>
  <c r="E398" i="29"/>
  <c r="D398" i="29"/>
  <c r="C398" i="29"/>
  <c r="G397" i="29"/>
  <c r="F397" i="29"/>
  <c r="E397" i="29"/>
  <c r="D397" i="29"/>
  <c r="C397" i="29"/>
  <c r="G396" i="29"/>
  <c r="F396" i="29"/>
  <c r="E396" i="29"/>
  <c r="D396" i="29"/>
  <c r="C396" i="29"/>
  <c r="G395" i="29"/>
  <c r="F395" i="29"/>
  <c r="E395" i="29"/>
  <c r="D395" i="29"/>
  <c r="C395" i="29"/>
  <c r="G394" i="29"/>
  <c r="F394" i="29"/>
  <c r="E394" i="29"/>
  <c r="D394" i="29"/>
  <c r="C394" i="29"/>
  <c r="G393" i="29"/>
  <c r="F393" i="29"/>
  <c r="E393" i="29"/>
  <c r="D393" i="29"/>
  <c r="C393" i="29"/>
  <c r="G392" i="29"/>
  <c r="F392" i="29"/>
  <c r="E392" i="29"/>
  <c r="D392" i="29"/>
  <c r="C392" i="29"/>
  <c r="G391" i="29"/>
  <c r="F391" i="29"/>
  <c r="E391" i="29"/>
  <c r="D391" i="29"/>
  <c r="C391" i="29"/>
  <c r="G390" i="29"/>
  <c r="F390" i="29"/>
  <c r="E390" i="29"/>
  <c r="D390" i="29"/>
  <c r="C390" i="29"/>
  <c r="G389" i="29"/>
  <c r="F389" i="29"/>
  <c r="E389" i="29"/>
  <c r="D389" i="29"/>
  <c r="C389" i="29"/>
  <c r="G388" i="29"/>
  <c r="F388" i="29"/>
  <c r="E388" i="29"/>
  <c r="D388" i="29"/>
  <c r="C388" i="29"/>
  <c r="G387" i="29"/>
  <c r="F387" i="29"/>
  <c r="E387" i="29"/>
  <c r="D387" i="29"/>
  <c r="C387" i="29"/>
  <c r="G386" i="29"/>
  <c r="F386" i="29"/>
  <c r="E386" i="29"/>
  <c r="D386" i="29"/>
  <c r="C386" i="29"/>
  <c r="G385" i="29"/>
  <c r="F385" i="29"/>
  <c r="E385" i="29"/>
  <c r="D385" i="29"/>
  <c r="C385" i="29"/>
  <c r="G384" i="29"/>
  <c r="F384" i="29"/>
  <c r="E384" i="29"/>
  <c r="D384" i="29"/>
  <c r="C384" i="29"/>
  <c r="G383" i="29"/>
  <c r="F383" i="29"/>
  <c r="E383" i="29"/>
  <c r="D383" i="29"/>
  <c r="C383" i="29"/>
  <c r="G382" i="29"/>
  <c r="F382" i="29"/>
  <c r="E382" i="29"/>
  <c r="D382" i="29"/>
  <c r="C382" i="29"/>
  <c r="G381" i="29"/>
  <c r="F381" i="29"/>
  <c r="E381" i="29"/>
  <c r="D381" i="29"/>
  <c r="C381" i="29"/>
  <c r="G380" i="29"/>
  <c r="F380" i="29"/>
  <c r="E380" i="29"/>
  <c r="D380" i="29"/>
  <c r="C380" i="29"/>
  <c r="G379" i="29"/>
  <c r="F379" i="29"/>
  <c r="E379" i="29"/>
  <c r="D379" i="29"/>
  <c r="C379" i="29"/>
  <c r="G378" i="29"/>
  <c r="F378" i="29"/>
  <c r="E378" i="29"/>
  <c r="D378" i="29"/>
  <c r="C378" i="29"/>
  <c r="G377" i="29"/>
  <c r="F377" i="29"/>
  <c r="E377" i="29"/>
  <c r="D377" i="29"/>
  <c r="C377" i="29"/>
  <c r="G376" i="29"/>
  <c r="F376" i="29"/>
  <c r="E376" i="29"/>
  <c r="D376" i="29"/>
  <c r="C376" i="29"/>
  <c r="G375" i="29"/>
  <c r="F375" i="29"/>
  <c r="E375" i="29"/>
  <c r="D375" i="29"/>
  <c r="C375" i="29"/>
  <c r="G374" i="29"/>
  <c r="G398" i="27"/>
  <c r="F398" i="27"/>
  <c r="E398" i="27"/>
  <c r="D398" i="27"/>
  <c r="C398" i="27"/>
  <c r="G397" i="27"/>
  <c r="F397" i="27"/>
  <c r="E397" i="27"/>
  <c r="D397" i="27"/>
  <c r="C397" i="27"/>
  <c r="G396" i="27"/>
  <c r="F396" i="27"/>
  <c r="E396" i="27"/>
  <c r="D396" i="27"/>
  <c r="C396" i="27"/>
  <c r="G395" i="27"/>
  <c r="F395" i="27"/>
  <c r="E395" i="27"/>
  <c r="D395" i="27"/>
  <c r="C395" i="27"/>
  <c r="G394" i="27"/>
  <c r="F394" i="27"/>
  <c r="E394" i="27"/>
  <c r="D394" i="27"/>
  <c r="C394" i="27"/>
  <c r="G393" i="27"/>
  <c r="F393" i="27"/>
  <c r="E393" i="27"/>
  <c r="D393" i="27"/>
  <c r="C393" i="27"/>
  <c r="G392" i="27"/>
  <c r="F392" i="27"/>
  <c r="E392" i="27"/>
  <c r="D392" i="27"/>
  <c r="C392" i="27"/>
  <c r="G391" i="27"/>
  <c r="F391" i="27"/>
  <c r="E391" i="27"/>
  <c r="D391" i="27"/>
  <c r="C391" i="27"/>
  <c r="G390" i="27"/>
  <c r="F390" i="27"/>
  <c r="E390" i="27"/>
  <c r="D390" i="27"/>
  <c r="C390" i="27"/>
  <c r="G389" i="27"/>
  <c r="F389" i="27"/>
  <c r="E389" i="27"/>
  <c r="D389" i="27"/>
  <c r="C389" i="27"/>
  <c r="G388" i="27"/>
  <c r="F388" i="27"/>
  <c r="E388" i="27"/>
  <c r="D388" i="27"/>
  <c r="C388" i="27"/>
  <c r="G387" i="27"/>
  <c r="F387" i="27"/>
  <c r="E387" i="27"/>
  <c r="D387" i="27"/>
  <c r="C387" i="27"/>
  <c r="G386" i="27"/>
  <c r="F386" i="27"/>
  <c r="E386" i="27"/>
  <c r="D386" i="27"/>
  <c r="C386" i="27"/>
  <c r="G385" i="27"/>
  <c r="F385" i="27"/>
  <c r="E385" i="27"/>
  <c r="D385" i="27"/>
  <c r="C385" i="27"/>
  <c r="G384" i="27"/>
  <c r="F384" i="27"/>
  <c r="E384" i="27"/>
  <c r="D384" i="27"/>
  <c r="C384" i="27"/>
  <c r="G383" i="27"/>
  <c r="F383" i="27"/>
  <c r="E383" i="27"/>
  <c r="D383" i="27"/>
  <c r="C383" i="27"/>
  <c r="G382" i="27"/>
  <c r="F382" i="27"/>
  <c r="E382" i="27"/>
  <c r="D382" i="27"/>
  <c r="C382" i="27"/>
  <c r="G381" i="27"/>
  <c r="F381" i="27"/>
  <c r="E381" i="27"/>
  <c r="D381" i="27"/>
  <c r="C381" i="27"/>
  <c r="G380" i="27"/>
  <c r="F380" i="27"/>
  <c r="E380" i="27"/>
  <c r="D380" i="27"/>
  <c r="C380" i="27"/>
  <c r="G379" i="27"/>
  <c r="F379" i="27"/>
  <c r="E379" i="27"/>
  <c r="D379" i="27"/>
  <c r="C379" i="27"/>
  <c r="G378" i="27"/>
  <c r="F378" i="27"/>
  <c r="E378" i="27"/>
  <c r="D378" i="27"/>
  <c r="C378" i="27"/>
  <c r="G377" i="27"/>
  <c r="F377" i="27"/>
  <c r="E377" i="27"/>
  <c r="D377" i="27"/>
  <c r="C377" i="27"/>
  <c r="G376" i="27"/>
  <c r="F376" i="27"/>
  <c r="E376" i="27"/>
  <c r="D376" i="27"/>
  <c r="C376" i="27"/>
  <c r="G375" i="27"/>
  <c r="F375" i="27"/>
  <c r="E375" i="27"/>
  <c r="D375" i="27"/>
  <c r="C375" i="27"/>
  <c r="G374" i="27"/>
  <c r="G398" i="32"/>
  <c r="F398" i="32"/>
  <c r="E398" i="32"/>
  <c r="D398" i="32"/>
  <c r="C398" i="32"/>
  <c r="G397" i="32"/>
  <c r="F397" i="32"/>
  <c r="E397" i="32"/>
  <c r="D397" i="32"/>
  <c r="C397" i="32"/>
  <c r="G396" i="32"/>
  <c r="F396" i="32"/>
  <c r="E396" i="32"/>
  <c r="D396" i="32"/>
  <c r="C396" i="32"/>
  <c r="G395" i="32"/>
  <c r="F395" i="32"/>
  <c r="E395" i="32"/>
  <c r="D395" i="32"/>
  <c r="C395" i="32"/>
  <c r="G394" i="32"/>
  <c r="F394" i="32"/>
  <c r="E394" i="32"/>
  <c r="D394" i="32"/>
  <c r="C394" i="32"/>
  <c r="G393" i="32"/>
  <c r="F393" i="32"/>
  <c r="E393" i="32"/>
  <c r="D393" i="32"/>
  <c r="C393" i="32"/>
  <c r="G392" i="32"/>
  <c r="F392" i="32"/>
  <c r="E392" i="32"/>
  <c r="D392" i="32"/>
  <c r="C392" i="32"/>
  <c r="G391" i="32"/>
  <c r="F391" i="32"/>
  <c r="E391" i="32"/>
  <c r="D391" i="32"/>
  <c r="C391" i="32"/>
  <c r="G390" i="32"/>
  <c r="F390" i="32"/>
  <c r="E390" i="32"/>
  <c r="D390" i="32"/>
  <c r="C390" i="32"/>
  <c r="G389" i="32"/>
  <c r="F389" i="32"/>
  <c r="E389" i="32"/>
  <c r="D389" i="32"/>
  <c r="C389" i="32"/>
  <c r="G388" i="32"/>
  <c r="F388" i="32"/>
  <c r="E388" i="32"/>
  <c r="D388" i="32"/>
  <c r="C388" i="32"/>
  <c r="G387" i="32"/>
  <c r="F387" i="32"/>
  <c r="E387" i="32"/>
  <c r="D387" i="32"/>
  <c r="C387" i="32"/>
  <c r="G386" i="32"/>
  <c r="F386" i="32"/>
  <c r="E386" i="32"/>
  <c r="D386" i="32"/>
  <c r="C386" i="32"/>
  <c r="G385" i="32"/>
  <c r="F385" i="32"/>
  <c r="E385" i="32"/>
  <c r="D385" i="32"/>
  <c r="C385" i="32"/>
  <c r="G384" i="32"/>
  <c r="F384" i="32"/>
  <c r="E384" i="32"/>
  <c r="D384" i="32"/>
  <c r="C384" i="32"/>
  <c r="G383" i="32"/>
  <c r="F383" i="32"/>
  <c r="E383" i="32"/>
  <c r="D383" i="32"/>
  <c r="C383" i="32"/>
  <c r="G382" i="32"/>
  <c r="F382" i="32"/>
  <c r="E382" i="32"/>
  <c r="D382" i="32"/>
  <c r="C382" i="32"/>
  <c r="G381" i="32"/>
  <c r="F381" i="32"/>
  <c r="E381" i="32"/>
  <c r="D381" i="32"/>
  <c r="C381" i="32"/>
  <c r="G380" i="32"/>
  <c r="F380" i="32"/>
  <c r="E380" i="32"/>
  <c r="D380" i="32"/>
  <c r="C380" i="32"/>
  <c r="G379" i="32"/>
  <c r="F379" i="32"/>
  <c r="E379" i="32"/>
  <c r="D379" i="32"/>
  <c r="C379" i="32"/>
  <c r="G378" i="32"/>
  <c r="F378" i="32"/>
  <c r="E378" i="32"/>
  <c r="D378" i="32"/>
  <c r="C378" i="32"/>
  <c r="G377" i="32"/>
  <c r="F377" i="32"/>
  <c r="E377" i="32"/>
  <c r="D377" i="32"/>
  <c r="C377" i="32"/>
  <c r="G376" i="32"/>
  <c r="F376" i="32"/>
  <c r="E376" i="32"/>
  <c r="D376" i="32"/>
  <c r="C376" i="32"/>
  <c r="G375" i="32"/>
  <c r="F375" i="32"/>
  <c r="E375" i="32"/>
  <c r="D375" i="32"/>
  <c r="C375" i="32"/>
  <c r="G374" i="32"/>
  <c r="G398" i="25"/>
  <c r="F398" i="25"/>
  <c r="E398" i="25"/>
  <c r="D398" i="25"/>
  <c r="C398" i="25"/>
  <c r="G397" i="25"/>
  <c r="F397" i="25"/>
  <c r="E397" i="25"/>
  <c r="D397" i="25"/>
  <c r="C397" i="25"/>
  <c r="G396" i="25"/>
  <c r="F396" i="25"/>
  <c r="E396" i="25"/>
  <c r="D396" i="25"/>
  <c r="C396" i="25"/>
  <c r="G395" i="25"/>
  <c r="F395" i="25"/>
  <c r="E395" i="25"/>
  <c r="D395" i="25"/>
  <c r="C395" i="25"/>
  <c r="G394" i="25"/>
  <c r="F394" i="25"/>
  <c r="E394" i="25"/>
  <c r="D394" i="25"/>
  <c r="C394" i="25"/>
  <c r="G393" i="25"/>
  <c r="F393" i="25"/>
  <c r="E393" i="25"/>
  <c r="D393" i="25"/>
  <c r="C393" i="25"/>
  <c r="G392" i="25"/>
  <c r="F392" i="25"/>
  <c r="E392" i="25"/>
  <c r="D392" i="25"/>
  <c r="C392" i="25"/>
  <c r="G391" i="25"/>
  <c r="F391" i="25"/>
  <c r="E391" i="25"/>
  <c r="D391" i="25"/>
  <c r="C391" i="25"/>
  <c r="G390" i="25"/>
  <c r="F390" i="25"/>
  <c r="E390" i="25"/>
  <c r="D390" i="25"/>
  <c r="C390" i="25"/>
  <c r="G389" i="25"/>
  <c r="F389" i="25"/>
  <c r="E389" i="25"/>
  <c r="D389" i="25"/>
  <c r="C389" i="25"/>
  <c r="G388" i="25"/>
  <c r="F388" i="25"/>
  <c r="E388" i="25"/>
  <c r="D388" i="25"/>
  <c r="C388" i="25"/>
  <c r="G387" i="25"/>
  <c r="F387" i="25"/>
  <c r="E387" i="25"/>
  <c r="D387" i="25"/>
  <c r="C387" i="25"/>
  <c r="G386" i="25"/>
  <c r="F386" i="25"/>
  <c r="E386" i="25"/>
  <c r="D386" i="25"/>
  <c r="C386" i="25"/>
  <c r="G385" i="25"/>
  <c r="F385" i="25"/>
  <c r="E385" i="25"/>
  <c r="D385" i="25"/>
  <c r="C385" i="25"/>
  <c r="G384" i="25"/>
  <c r="F384" i="25"/>
  <c r="E384" i="25"/>
  <c r="D384" i="25"/>
  <c r="C384" i="25"/>
  <c r="G383" i="25"/>
  <c r="F383" i="25"/>
  <c r="E383" i="25"/>
  <c r="D383" i="25"/>
  <c r="C383" i="25"/>
  <c r="G382" i="25"/>
  <c r="F382" i="25"/>
  <c r="E382" i="25"/>
  <c r="D382" i="25"/>
  <c r="C382" i="25"/>
  <c r="G381" i="25"/>
  <c r="F381" i="25"/>
  <c r="E381" i="25"/>
  <c r="D381" i="25"/>
  <c r="C381" i="25"/>
  <c r="G380" i="25"/>
  <c r="F380" i="25"/>
  <c r="E380" i="25"/>
  <c r="D380" i="25"/>
  <c r="C380" i="25"/>
  <c r="G379" i="25"/>
  <c r="F379" i="25"/>
  <c r="E379" i="25"/>
  <c r="D379" i="25"/>
  <c r="C379" i="25"/>
  <c r="G378" i="25"/>
  <c r="F378" i="25"/>
  <c r="E378" i="25"/>
  <c r="D378" i="25"/>
  <c r="C378" i="25"/>
  <c r="G377" i="25"/>
  <c r="F377" i="25"/>
  <c r="E377" i="25"/>
  <c r="D377" i="25"/>
  <c r="C377" i="25"/>
  <c r="G376" i="25"/>
  <c r="F376" i="25"/>
  <c r="E376" i="25"/>
  <c r="D376" i="25"/>
  <c r="C376" i="25"/>
  <c r="G375" i="25"/>
  <c r="F375" i="25"/>
  <c r="E375" i="25"/>
  <c r="D375" i="25"/>
  <c r="C375" i="25"/>
  <c r="G374" i="25"/>
  <c r="G398" i="30"/>
  <c r="F398" i="30"/>
  <c r="E398" i="30"/>
  <c r="D398" i="30"/>
  <c r="C398" i="30"/>
  <c r="G397" i="30"/>
  <c r="F397" i="30"/>
  <c r="E397" i="30"/>
  <c r="D397" i="30"/>
  <c r="C397" i="30"/>
  <c r="G396" i="30"/>
  <c r="F396" i="30"/>
  <c r="E396" i="30"/>
  <c r="D396" i="30"/>
  <c r="C396" i="30"/>
  <c r="G395" i="30"/>
  <c r="F395" i="30"/>
  <c r="E395" i="30"/>
  <c r="D395" i="30"/>
  <c r="C395" i="30"/>
  <c r="G394" i="30"/>
  <c r="F394" i="30"/>
  <c r="E394" i="30"/>
  <c r="D394" i="30"/>
  <c r="C394" i="30"/>
  <c r="G393" i="30"/>
  <c r="F393" i="30"/>
  <c r="E393" i="30"/>
  <c r="D393" i="30"/>
  <c r="C393" i="30"/>
  <c r="G392" i="30"/>
  <c r="F392" i="30"/>
  <c r="E392" i="30"/>
  <c r="D392" i="30"/>
  <c r="C392" i="30"/>
  <c r="G391" i="30"/>
  <c r="F391" i="30"/>
  <c r="E391" i="30"/>
  <c r="D391" i="30"/>
  <c r="C391" i="30"/>
  <c r="G390" i="30"/>
  <c r="F390" i="30"/>
  <c r="E390" i="30"/>
  <c r="D390" i="30"/>
  <c r="C390" i="30"/>
  <c r="G389" i="30"/>
  <c r="F389" i="30"/>
  <c r="E389" i="30"/>
  <c r="D389" i="30"/>
  <c r="C389" i="30"/>
  <c r="G388" i="30"/>
  <c r="F388" i="30"/>
  <c r="E388" i="30"/>
  <c r="D388" i="30"/>
  <c r="C388" i="30"/>
  <c r="G387" i="30"/>
  <c r="F387" i="30"/>
  <c r="E387" i="30"/>
  <c r="D387" i="30"/>
  <c r="C387" i="30"/>
  <c r="G386" i="30"/>
  <c r="F386" i="30"/>
  <c r="E386" i="30"/>
  <c r="D386" i="30"/>
  <c r="C386" i="30"/>
  <c r="G385" i="30"/>
  <c r="F385" i="30"/>
  <c r="E385" i="30"/>
  <c r="D385" i="30"/>
  <c r="C385" i="30"/>
  <c r="G384" i="30"/>
  <c r="F384" i="30"/>
  <c r="E384" i="30"/>
  <c r="D384" i="30"/>
  <c r="C384" i="30"/>
  <c r="G383" i="30"/>
  <c r="F383" i="30"/>
  <c r="E383" i="30"/>
  <c r="D383" i="30"/>
  <c r="C383" i="30"/>
  <c r="G382" i="30"/>
  <c r="F382" i="30"/>
  <c r="E382" i="30"/>
  <c r="D382" i="30"/>
  <c r="C382" i="30"/>
  <c r="G381" i="30"/>
  <c r="F381" i="30"/>
  <c r="E381" i="30"/>
  <c r="D381" i="30"/>
  <c r="C381" i="30"/>
  <c r="G380" i="30"/>
  <c r="F380" i="30"/>
  <c r="E380" i="30"/>
  <c r="D380" i="30"/>
  <c r="C380" i="30"/>
  <c r="G379" i="30"/>
  <c r="F379" i="30"/>
  <c r="E379" i="30"/>
  <c r="D379" i="30"/>
  <c r="C379" i="30"/>
  <c r="G378" i="30"/>
  <c r="F378" i="30"/>
  <c r="E378" i="30"/>
  <c r="D378" i="30"/>
  <c r="C378" i="30"/>
  <c r="G377" i="30"/>
  <c r="F377" i="30"/>
  <c r="E377" i="30"/>
  <c r="D377" i="30"/>
  <c r="C377" i="30"/>
  <c r="G376" i="30"/>
  <c r="F376" i="30"/>
  <c r="E376" i="30"/>
  <c r="D376" i="30"/>
  <c r="C376" i="30"/>
  <c r="G375" i="30"/>
  <c r="F375" i="30"/>
  <c r="E375" i="30"/>
  <c r="D375" i="30"/>
  <c r="C375" i="30"/>
  <c r="G374" i="30"/>
  <c r="G398" i="26"/>
  <c r="F398" i="26"/>
  <c r="E398" i="26"/>
  <c r="D398" i="26"/>
  <c r="C398" i="26"/>
  <c r="G397" i="26"/>
  <c r="F397" i="26"/>
  <c r="E397" i="26"/>
  <c r="D397" i="26"/>
  <c r="C397" i="26"/>
  <c r="G396" i="26"/>
  <c r="F396" i="26"/>
  <c r="E396" i="26"/>
  <c r="D396" i="26"/>
  <c r="C396" i="26"/>
  <c r="G395" i="26"/>
  <c r="F395" i="26"/>
  <c r="E395" i="26"/>
  <c r="D395" i="26"/>
  <c r="C395" i="26"/>
  <c r="G394" i="26"/>
  <c r="F394" i="26"/>
  <c r="E394" i="26"/>
  <c r="D394" i="26"/>
  <c r="C394" i="26"/>
  <c r="G393" i="26"/>
  <c r="F393" i="26"/>
  <c r="E393" i="26"/>
  <c r="D393" i="26"/>
  <c r="C393" i="26"/>
  <c r="G392" i="26"/>
  <c r="F392" i="26"/>
  <c r="E392" i="26"/>
  <c r="D392" i="26"/>
  <c r="C392" i="26"/>
  <c r="G391" i="26"/>
  <c r="F391" i="26"/>
  <c r="E391" i="26"/>
  <c r="D391" i="26"/>
  <c r="C391" i="26"/>
  <c r="G390" i="26"/>
  <c r="F390" i="26"/>
  <c r="E390" i="26"/>
  <c r="D390" i="26"/>
  <c r="C390" i="26"/>
  <c r="G389" i="26"/>
  <c r="F389" i="26"/>
  <c r="E389" i="26"/>
  <c r="D389" i="26"/>
  <c r="C389" i="26"/>
  <c r="G388" i="26"/>
  <c r="F388" i="26"/>
  <c r="E388" i="26"/>
  <c r="D388" i="26"/>
  <c r="C388" i="26"/>
  <c r="G387" i="26"/>
  <c r="F387" i="26"/>
  <c r="E387" i="26"/>
  <c r="D387" i="26"/>
  <c r="C387" i="26"/>
  <c r="G386" i="26"/>
  <c r="F386" i="26"/>
  <c r="E386" i="26"/>
  <c r="D386" i="26"/>
  <c r="C386" i="26"/>
  <c r="G385" i="26"/>
  <c r="F385" i="26"/>
  <c r="E385" i="26"/>
  <c r="D385" i="26"/>
  <c r="C385" i="26"/>
  <c r="G384" i="26"/>
  <c r="F384" i="26"/>
  <c r="E384" i="26"/>
  <c r="D384" i="26"/>
  <c r="C384" i="26"/>
  <c r="G383" i="26"/>
  <c r="F383" i="26"/>
  <c r="E383" i="26"/>
  <c r="D383" i="26"/>
  <c r="C383" i="26"/>
  <c r="G382" i="26"/>
  <c r="F382" i="26"/>
  <c r="E382" i="26"/>
  <c r="D382" i="26"/>
  <c r="C382" i="26"/>
  <c r="G381" i="26"/>
  <c r="F381" i="26"/>
  <c r="E381" i="26"/>
  <c r="D381" i="26"/>
  <c r="C381" i="26"/>
  <c r="G380" i="26"/>
  <c r="F380" i="26"/>
  <c r="E380" i="26"/>
  <c r="D380" i="26"/>
  <c r="C380" i="26"/>
  <c r="G379" i="26"/>
  <c r="F379" i="26"/>
  <c r="E379" i="26"/>
  <c r="D379" i="26"/>
  <c r="C379" i="26"/>
  <c r="G378" i="26"/>
  <c r="F378" i="26"/>
  <c r="E378" i="26"/>
  <c r="D378" i="26"/>
  <c r="C378" i="26"/>
  <c r="G377" i="26"/>
  <c r="F377" i="26"/>
  <c r="E377" i="26"/>
  <c r="D377" i="26"/>
  <c r="C377" i="26"/>
  <c r="G376" i="26"/>
  <c r="F376" i="26"/>
  <c r="E376" i="26"/>
  <c r="D376" i="26"/>
  <c r="C376" i="26"/>
  <c r="G375" i="26"/>
  <c r="F375" i="26"/>
  <c r="E375" i="26"/>
  <c r="D375" i="26"/>
  <c r="C375" i="26"/>
  <c r="G374" i="26"/>
  <c r="G398" i="28"/>
  <c r="F398" i="28"/>
  <c r="E398" i="28"/>
  <c r="D398" i="28"/>
  <c r="C398" i="28"/>
  <c r="G397" i="28"/>
  <c r="F397" i="28"/>
  <c r="E397" i="28"/>
  <c r="D397" i="28"/>
  <c r="C397" i="28"/>
  <c r="G396" i="28"/>
  <c r="F396" i="28"/>
  <c r="E396" i="28"/>
  <c r="D396" i="28"/>
  <c r="C396" i="28"/>
  <c r="G395" i="28"/>
  <c r="F395" i="28"/>
  <c r="E395" i="28"/>
  <c r="D395" i="28"/>
  <c r="C395" i="28"/>
  <c r="G394" i="28"/>
  <c r="F394" i="28"/>
  <c r="E394" i="28"/>
  <c r="D394" i="28"/>
  <c r="C394" i="28"/>
  <c r="G393" i="28"/>
  <c r="F393" i="28"/>
  <c r="E393" i="28"/>
  <c r="D393" i="28"/>
  <c r="C393" i="28"/>
  <c r="G392" i="28"/>
  <c r="F392" i="28"/>
  <c r="E392" i="28"/>
  <c r="D392" i="28"/>
  <c r="C392" i="28"/>
  <c r="G391" i="28"/>
  <c r="F391" i="28"/>
  <c r="E391" i="28"/>
  <c r="D391" i="28"/>
  <c r="C391" i="28"/>
  <c r="G390" i="28"/>
  <c r="F390" i="28"/>
  <c r="E390" i="28"/>
  <c r="D390" i="28"/>
  <c r="C390" i="28"/>
  <c r="G389" i="28"/>
  <c r="F389" i="28"/>
  <c r="E389" i="28"/>
  <c r="D389" i="28"/>
  <c r="C389" i="28"/>
  <c r="G388" i="28"/>
  <c r="F388" i="28"/>
  <c r="E388" i="28"/>
  <c r="D388" i="28"/>
  <c r="C388" i="28"/>
  <c r="G387" i="28"/>
  <c r="F387" i="28"/>
  <c r="E387" i="28"/>
  <c r="D387" i="28"/>
  <c r="C387" i="28"/>
  <c r="G386" i="28"/>
  <c r="F386" i="28"/>
  <c r="E386" i="28"/>
  <c r="D386" i="28"/>
  <c r="C386" i="28"/>
  <c r="G385" i="28"/>
  <c r="F385" i="28"/>
  <c r="E385" i="28"/>
  <c r="D385" i="28"/>
  <c r="C385" i="28"/>
  <c r="G384" i="28"/>
  <c r="F384" i="28"/>
  <c r="E384" i="28"/>
  <c r="D384" i="28"/>
  <c r="C384" i="28"/>
  <c r="G383" i="28"/>
  <c r="F383" i="28"/>
  <c r="E383" i="28"/>
  <c r="D383" i="28"/>
  <c r="C383" i="28"/>
  <c r="G382" i="28"/>
  <c r="F382" i="28"/>
  <c r="E382" i="28"/>
  <c r="D382" i="28"/>
  <c r="C382" i="28"/>
  <c r="G381" i="28"/>
  <c r="F381" i="28"/>
  <c r="E381" i="28"/>
  <c r="D381" i="28"/>
  <c r="C381" i="28"/>
  <c r="G380" i="28"/>
  <c r="F380" i="28"/>
  <c r="E380" i="28"/>
  <c r="D380" i="28"/>
  <c r="C380" i="28"/>
  <c r="G379" i="28"/>
  <c r="F379" i="28"/>
  <c r="E379" i="28"/>
  <c r="D379" i="28"/>
  <c r="C379" i="28"/>
  <c r="G378" i="28"/>
  <c r="F378" i="28"/>
  <c r="E378" i="28"/>
  <c r="D378" i="28"/>
  <c r="C378" i="28"/>
  <c r="G377" i="28"/>
  <c r="F377" i="28"/>
  <c r="E377" i="28"/>
  <c r="D377" i="28"/>
  <c r="C377" i="28"/>
  <c r="G376" i="28"/>
  <c r="F376" i="28"/>
  <c r="E376" i="28"/>
  <c r="D376" i="28"/>
  <c r="C376" i="28"/>
  <c r="G375" i="28"/>
  <c r="F375" i="28"/>
  <c r="E375" i="28"/>
  <c r="D375" i="28"/>
  <c r="C375" i="28"/>
  <c r="G374" i="28"/>
  <c r="E368" i="29"/>
  <c r="D368" i="29"/>
  <c r="C368" i="29"/>
  <c r="E367" i="29"/>
  <c r="D367" i="29"/>
  <c r="C367" i="29"/>
  <c r="E366" i="29"/>
  <c r="D366" i="29"/>
  <c r="C366" i="29"/>
  <c r="E365" i="29"/>
  <c r="D365" i="29"/>
  <c r="C365" i="29"/>
  <c r="E364" i="29"/>
  <c r="D364" i="29"/>
  <c r="C364" i="29"/>
  <c r="E363" i="29"/>
  <c r="D363" i="29"/>
  <c r="C363" i="29"/>
  <c r="E362" i="29"/>
  <c r="D362" i="29"/>
  <c r="C362" i="29"/>
  <c r="E361" i="29"/>
  <c r="D361" i="29"/>
  <c r="C361" i="29"/>
  <c r="E360" i="29"/>
  <c r="D360" i="29"/>
  <c r="C360" i="29"/>
  <c r="E359" i="29"/>
  <c r="D359" i="29"/>
  <c r="C359" i="29"/>
  <c r="E358" i="29"/>
  <c r="D358" i="29"/>
  <c r="C358" i="29"/>
  <c r="E357" i="29"/>
  <c r="D357" i="29"/>
  <c r="C357" i="29"/>
  <c r="E356" i="29"/>
  <c r="D356" i="29"/>
  <c r="C356" i="29"/>
  <c r="E355" i="29"/>
  <c r="D355" i="29"/>
  <c r="C355" i="29"/>
  <c r="E354" i="29"/>
  <c r="D354" i="29"/>
  <c r="C354" i="29"/>
  <c r="E353" i="29"/>
  <c r="D353" i="29"/>
  <c r="C353" i="29"/>
  <c r="E352" i="29"/>
  <c r="D352" i="29"/>
  <c r="C352" i="29"/>
  <c r="E351" i="29"/>
  <c r="D351" i="29"/>
  <c r="C351" i="29"/>
  <c r="E350" i="29"/>
  <c r="D350" i="29"/>
  <c r="C350" i="29"/>
  <c r="E349" i="29"/>
  <c r="D349" i="29"/>
  <c r="C349" i="29"/>
  <c r="E348" i="29"/>
  <c r="D348" i="29"/>
  <c r="C348" i="29"/>
  <c r="E347" i="29"/>
  <c r="D347" i="29"/>
  <c r="C347" i="29"/>
  <c r="E346" i="29"/>
  <c r="D346" i="29"/>
  <c r="C346" i="29"/>
  <c r="E345" i="29"/>
  <c r="D345" i="29"/>
  <c r="C345" i="29"/>
  <c r="E344" i="29"/>
  <c r="E368" i="27"/>
  <c r="D368" i="27"/>
  <c r="C368" i="27"/>
  <c r="E367" i="27"/>
  <c r="D367" i="27"/>
  <c r="C367" i="27"/>
  <c r="E366" i="27"/>
  <c r="D366" i="27"/>
  <c r="C366" i="27"/>
  <c r="E365" i="27"/>
  <c r="D365" i="27"/>
  <c r="C365" i="27"/>
  <c r="E364" i="27"/>
  <c r="D364" i="27"/>
  <c r="C364" i="27"/>
  <c r="E363" i="27"/>
  <c r="D363" i="27"/>
  <c r="C363" i="27"/>
  <c r="E362" i="27"/>
  <c r="D362" i="27"/>
  <c r="C362" i="27"/>
  <c r="E361" i="27"/>
  <c r="D361" i="27"/>
  <c r="C361" i="27"/>
  <c r="E360" i="27"/>
  <c r="D360" i="27"/>
  <c r="C360" i="27"/>
  <c r="E359" i="27"/>
  <c r="D359" i="27"/>
  <c r="C359" i="27"/>
  <c r="E358" i="27"/>
  <c r="D358" i="27"/>
  <c r="C358" i="27"/>
  <c r="E357" i="27"/>
  <c r="D357" i="27"/>
  <c r="C357" i="27"/>
  <c r="E356" i="27"/>
  <c r="D356" i="27"/>
  <c r="C356" i="27"/>
  <c r="E355" i="27"/>
  <c r="D355" i="27"/>
  <c r="C355" i="27"/>
  <c r="E354" i="27"/>
  <c r="D354" i="27"/>
  <c r="C354" i="27"/>
  <c r="E353" i="27"/>
  <c r="D353" i="27"/>
  <c r="C353" i="27"/>
  <c r="E352" i="27"/>
  <c r="D352" i="27"/>
  <c r="C352" i="27"/>
  <c r="E351" i="27"/>
  <c r="D351" i="27"/>
  <c r="C351" i="27"/>
  <c r="E350" i="27"/>
  <c r="D350" i="27"/>
  <c r="C350" i="27"/>
  <c r="E349" i="27"/>
  <c r="D349" i="27"/>
  <c r="C349" i="27"/>
  <c r="E348" i="27"/>
  <c r="D348" i="27"/>
  <c r="C348" i="27"/>
  <c r="E347" i="27"/>
  <c r="D347" i="27"/>
  <c r="C347" i="27"/>
  <c r="E346" i="27"/>
  <c r="D346" i="27"/>
  <c r="C346" i="27"/>
  <c r="E345" i="27"/>
  <c r="D345" i="27"/>
  <c r="C345" i="27"/>
  <c r="E344" i="27"/>
  <c r="E368" i="32"/>
  <c r="D368" i="32"/>
  <c r="C368" i="32"/>
  <c r="E367" i="32"/>
  <c r="D367" i="32"/>
  <c r="C367" i="32"/>
  <c r="E366" i="32"/>
  <c r="D366" i="32"/>
  <c r="C366" i="32"/>
  <c r="E365" i="32"/>
  <c r="D365" i="32"/>
  <c r="C365" i="32"/>
  <c r="E364" i="32"/>
  <c r="D364" i="32"/>
  <c r="C364" i="32"/>
  <c r="E363" i="32"/>
  <c r="D363" i="32"/>
  <c r="C363" i="32"/>
  <c r="E362" i="32"/>
  <c r="D362" i="32"/>
  <c r="C362" i="32"/>
  <c r="E361" i="32"/>
  <c r="D361" i="32"/>
  <c r="C361" i="32"/>
  <c r="E360" i="32"/>
  <c r="D360" i="32"/>
  <c r="C360" i="32"/>
  <c r="E359" i="32"/>
  <c r="D359" i="32"/>
  <c r="C359" i="32"/>
  <c r="E358" i="32"/>
  <c r="D358" i="32"/>
  <c r="C358" i="32"/>
  <c r="E357" i="32"/>
  <c r="D357" i="32"/>
  <c r="C357" i="32"/>
  <c r="E356" i="32"/>
  <c r="D356" i="32"/>
  <c r="C356" i="32"/>
  <c r="E355" i="32"/>
  <c r="D355" i="32"/>
  <c r="C355" i="32"/>
  <c r="E354" i="32"/>
  <c r="D354" i="32"/>
  <c r="C354" i="32"/>
  <c r="E353" i="32"/>
  <c r="D353" i="32"/>
  <c r="C353" i="32"/>
  <c r="E352" i="32"/>
  <c r="D352" i="32"/>
  <c r="C352" i="32"/>
  <c r="E351" i="32"/>
  <c r="D351" i="32"/>
  <c r="C351" i="32"/>
  <c r="E350" i="32"/>
  <c r="D350" i="32"/>
  <c r="C350" i="32"/>
  <c r="E349" i="32"/>
  <c r="D349" i="32"/>
  <c r="C349" i="32"/>
  <c r="E348" i="32"/>
  <c r="D348" i="32"/>
  <c r="C348" i="32"/>
  <c r="E347" i="32"/>
  <c r="D347" i="32"/>
  <c r="C347" i="32"/>
  <c r="E346" i="32"/>
  <c r="D346" i="32"/>
  <c r="C346" i="32"/>
  <c r="E345" i="32"/>
  <c r="D345" i="32"/>
  <c r="C345" i="32"/>
  <c r="E344" i="32"/>
  <c r="E368" i="25"/>
  <c r="D368" i="25"/>
  <c r="C368" i="25"/>
  <c r="E367" i="25"/>
  <c r="D367" i="25"/>
  <c r="C367" i="25"/>
  <c r="E366" i="25"/>
  <c r="D366" i="25"/>
  <c r="C366" i="25"/>
  <c r="E365" i="25"/>
  <c r="D365" i="25"/>
  <c r="C365" i="25"/>
  <c r="E364" i="25"/>
  <c r="D364" i="25"/>
  <c r="C364" i="25"/>
  <c r="E363" i="25"/>
  <c r="D363" i="25"/>
  <c r="C363" i="25"/>
  <c r="E362" i="25"/>
  <c r="D362" i="25"/>
  <c r="C362" i="25"/>
  <c r="E361" i="25"/>
  <c r="D361" i="25"/>
  <c r="C361" i="25"/>
  <c r="E360" i="25"/>
  <c r="D360" i="25"/>
  <c r="C360" i="25"/>
  <c r="E359" i="25"/>
  <c r="D359" i="25"/>
  <c r="C359" i="25"/>
  <c r="E358" i="25"/>
  <c r="D358" i="25"/>
  <c r="C358" i="25"/>
  <c r="E357" i="25"/>
  <c r="D357" i="25"/>
  <c r="C357" i="25"/>
  <c r="E356" i="25"/>
  <c r="D356" i="25"/>
  <c r="C356" i="25"/>
  <c r="E355" i="25"/>
  <c r="D355" i="25"/>
  <c r="C355" i="25"/>
  <c r="E354" i="25"/>
  <c r="D354" i="25"/>
  <c r="C354" i="25"/>
  <c r="E353" i="25"/>
  <c r="D353" i="25"/>
  <c r="C353" i="25"/>
  <c r="E352" i="25"/>
  <c r="D352" i="25"/>
  <c r="C352" i="25"/>
  <c r="E351" i="25"/>
  <c r="D351" i="25"/>
  <c r="C351" i="25"/>
  <c r="E350" i="25"/>
  <c r="D350" i="25"/>
  <c r="C350" i="25"/>
  <c r="E349" i="25"/>
  <c r="D349" i="25"/>
  <c r="C349" i="25"/>
  <c r="E348" i="25"/>
  <c r="D348" i="25"/>
  <c r="C348" i="25"/>
  <c r="E347" i="25"/>
  <c r="D347" i="25"/>
  <c r="C347" i="25"/>
  <c r="E346" i="25"/>
  <c r="D346" i="25"/>
  <c r="C346" i="25"/>
  <c r="E345" i="25"/>
  <c r="D345" i="25"/>
  <c r="C345" i="25"/>
  <c r="E344" i="25"/>
  <c r="E368" i="30"/>
  <c r="D368" i="30"/>
  <c r="C368" i="30"/>
  <c r="E367" i="30"/>
  <c r="D367" i="30"/>
  <c r="C367" i="30"/>
  <c r="E366" i="30"/>
  <c r="D366" i="30"/>
  <c r="C366" i="30"/>
  <c r="E365" i="30"/>
  <c r="D365" i="30"/>
  <c r="C365" i="30"/>
  <c r="E364" i="30"/>
  <c r="D364" i="30"/>
  <c r="C364" i="30"/>
  <c r="E363" i="30"/>
  <c r="D363" i="30"/>
  <c r="C363" i="30"/>
  <c r="E362" i="30"/>
  <c r="D362" i="30"/>
  <c r="C362" i="30"/>
  <c r="E361" i="30"/>
  <c r="D361" i="30"/>
  <c r="C361" i="30"/>
  <c r="E360" i="30"/>
  <c r="D360" i="30"/>
  <c r="C360" i="30"/>
  <c r="E359" i="30"/>
  <c r="D359" i="30"/>
  <c r="C359" i="30"/>
  <c r="E358" i="30"/>
  <c r="D358" i="30"/>
  <c r="C358" i="30"/>
  <c r="E357" i="30"/>
  <c r="D357" i="30"/>
  <c r="C357" i="30"/>
  <c r="E356" i="30"/>
  <c r="D356" i="30"/>
  <c r="C356" i="30"/>
  <c r="E355" i="30"/>
  <c r="D355" i="30"/>
  <c r="C355" i="30"/>
  <c r="E354" i="30"/>
  <c r="D354" i="30"/>
  <c r="C354" i="30"/>
  <c r="E353" i="30"/>
  <c r="D353" i="30"/>
  <c r="C353" i="30"/>
  <c r="E352" i="30"/>
  <c r="D352" i="30"/>
  <c r="C352" i="30"/>
  <c r="E351" i="30"/>
  <c r="D351" i="30"/>
  <c r="C351" i="30"/>
  <c r="E350" i="30"/>
  <c r="D350" i="30"/>
  <c r="C350" i="30"/>
  <c r="E349" i="30"/>
  <c r="D349" i="30"/>
  <c r="C349" i="30"/>
  <c r="E348" i="30"/>
  <c r="D348" i="30"/>
  <c r="C348" i="30"/>
  <c r="E347" i="30"/>
  <c r="D347" i="30"/>
  <c r="C347" i="30"/>
  <c r="E346" i="30"/>
  <c r="D346" i="30"/>
  <c r="C346" i="30"/>
  <c r="E345" i="30"/>
  <c r="D345" i="30"/>
  <c r="C345" i="30"/>
  <c r="E344" i="30"/>
  <c r="E368" i="26"/>
  <c r="D368" i="26"/>
  <c r="C368" i="26"/>
  <c r="E367" i="26"/>
  <c r="D367" i="26"/>
  <c r="C367" i="26"/>
  <c r="E366" i="26"/>
  <c r="D366" i="26"/>
  <c r="C366" i="26"/>
  <c r="E365" i="26"/>
  <c r="D365" i="26"/>
  <c r="C365" i="26"/>
  <c r="E364" i="26"/>
  <c r="D364" i="26"/>
  <c r="C364" i="26"/>
  <c r="E363" i="26"/>
  <c r="D363" i="26"/>
  <c r="C363" i="26"/>
  <c r="E362" i="26"/>
  <c r="D362" i="26"/>
  <c r="C362" i="26"/>
  <c r="E361" i="26"/>
  <c r="D361" i="26"/>
  <c r="C361" i="26"/>
  <c r="E360" i="26"/>
  <c r="D360" i="26"/>
  <c r="C360" i="26"/>
  <c r="E359" i="26"/>
  <c r="D359" i="26"/>
  <c r="C359" i="26"/>
  <c r="E358" i="26"/>
  <c r="D358" i="26"/>
  <c r="C358" i="26"/>
  <c r="E357" i="26"/>
  <c r="D357" i="26"/>
  <c r="C357" i="26"/>
  <c r="E356" i="26"/>
  <c r="D356" i="26"/>
  <c r="C356" i="26"/>
  <c r="E355" i="26"/>
  <c r="D355" i="26"/>
  <c r="C355" i="26"/>
  <c r="E354" i="26"/>
  <c r="D354" i="26"/>
  <c r="C354" i="26"/>
  <c r="E353" i="26"/>
  <c r="D353" i="26"/>
  <c r="C353" i="26"/>
  <c r="E352" i="26"/>
  <c r="D352" i="26"/>
  <c r="C352" i="26"/>
  <c r="E351" i="26"/>
  <c r="D351" i="26"/>
  <c r="C351" i="26"/>
  <c r="E350" i="26"/>
  <c r="D350" i="26"/>
  <c r="C350" i="26"/>
  <c r="E349" i="26"/>
  <c r="D349" i="26"/>
  <c r="C349" i="26"/>
  <c r="E348" i="26"/>
  <c r="D348" i="26"/>
  <c r="C348" i="26"/>
  <c r="E347" i="26"/>
  <c r="D347" i="26"/>
  <c r="C347" i="26"/>
  <c r="E346" i="26"/>
  <c r="D346" i="26"/>
  <c r="C346" i="26"/>
  <c r="E345" i="26"/>
  <c r="D345" i="26"/>
  <c r="C345" i="26"/>
  <c r="E344" i="26"/>
  <c r="E368" i="28"/>
  <c r="D368" i="28"/>
  <c r="C368" i="28"/>
  <c r="E367" i="28"/>
  <c r="D367" i="28"/>
  <c r="C367" i="28"/>
  <c r="E366" i="28"/>
  <c r="D366" i="28"/>
  <c r="C366" i="28"/>
  <c r="E365" i="28"/>
  <c r="D365" i="28"/>
  <c r="C365" i="28"/>
  <c r="E364" i="28"/>
  <c r="D364" i="28"/>
  <c r="C364" i="28"/>
  <c r="E363" i="28"/>
  <c r="D363" i="28"/>
  <c r="C363" i="28"/>
  <c r="E362" i="28"/>
  <c r="D362" i="28"/>
  <c r="C362" i="28"/>
  <c r="E361" i="28"/>
  <c r="D361" i="28"/>
  <c r="C361" i="28"/>
  <c r="E360" i="28"/>
  <c r="D360" i="28"/>
  <c r="C360" i="28"/>
  <c r="E359" i="28"/>
  <c r="D359" i="28"/>
  <c r="C359" i="28"/>
  <c r="E358" i="28"/>
  <c r="D358" i="28"/>
  <c r="C358" i="28"/>
  <c r="E357" i="28"/>
  <c r="D357" i="28"/>
  <c r="C357" i="28"/>
  <c r="E356" i="28"/>
  <c r="D356" i="28"/>
  <c r="C356" i="28"/>
  <c r="E355" i="28"/>
  <c r="D355" i="28"/>
  <c r="C355" i="28"/>
  <c r="E354" i="28"/>
  <c r="D354" i="28"/>
  <c r="C354" i="28"/>
  <c r="E353" i="28"/>
  <c r="D353" i="28"/>
  <c r="C353" i="28"/>
  <c r="E352" i="28"/>
  <c r="D352" i="28"/>
  <c r="C352" i="28"/>
  <c r="E351" i="28"/>
  <c r="D351" i="28"/>
  <c r="C351" i="28"/>
  <c r="E350" i="28"/>
  <c r="D350" i="28"/>
  <c r="C350" i="28"/>
  <c r="E349" i="28"/>
  <c r="D349" i="28"/>
  <c r="C349" i="28"/>
  <c r="E348" i="28"/>
  <c r="D348" i="28"/>
  <c r="C348" i="28"/>
  <c r="E347" i="28"/>
  <c r="D347" i="28"/>
  <c r="C347" i="28"/>
  <c r="E346" i="28"/>
  <c r="D346" i="28"/>
  <c r="C346" i="28"/>
  <c r="E345" i="28"/>
  <c r="D345" i="28"/>
  <c r="C345" i="28"/>
  <c r="E344" i="28"/>
  <c r="E338" i="29"/>
  <c r="D338" i="29"/>
  <c r="C338" i="29"/>
  <c r="E337" i="29"/>
  <c r="D337" i="29"/>
  <c r="C337" i="29"/>
  <c r="E336" i="29"/>
  <c r="D336" i="29"/>
  <c r="C336" i="29"/>
  <c r="E335" i="29"/>
  <c r="D335" i="29"/>
  <c r="C335" i="29"/>
  <c r="E334" i="29"/>
  <c r="D334" i="29"/>
  <c r="C334" i="29"/>
  <c r="E333" i="29"/>
  <c r="D333" i="29"/>
  <c r="C333" i="29"/>
  <c r="E332" i="29"/>
  <c r="D332" i="29"/>
  <c r="C332" i="29"/>
  <c r="E331" i="29"/>
  <c r="D331" i="29"/>
  <c r="C331" i="29"/>
  <c r="E330" i="29"/>
  <c r="D330" i="29"/>
  <c r="C330" i="29"/>
  <c r="E329" i="29"/>
  <c r="D329" i="29"/>
  <c r="C329" i="29"/>
  <c r="E328" i="29"/>
  <c r="D328" i="29"/>
  <c r="C328" i="29"/>
  <c r="E327" i="29"/>
  <c r="D327" i="29"/>
  <c r="C327" i="29"/>
  <c r="E326" i="29"/>
  <c r="D326" i="29"/>
  <c r="C326" i="29"/>
  <c r="E325" i="29"/>
  <c r="D325" i="29"/>
  <c r="C325" i="29"/>
  <c r="E324" i="29"/>
  <c r="D324" i="29"/>
  <c r="C324" i="29"/>
  <c r="E323" i="29"/>
  <c r="D323" i="29"/>
  <c r="C323" i="29"/>
  <c r="E322" i="29"/>
  <c r="D322" i="29"/>
  <c r="C322" i="29"/>
  <c r="E321" i="29"/>
  <c r="D321" i="29"/>
  <c r="C321" i="29"/>
  <c r="E320" i="29"/>
  <c r="D320" i="29"/>
  <c r="C320" i="29"/>
  <c r="E319" i="29"/>
  <c r="D319" i="29"/>
  <c r="C319" i="29"/>
  <c r="E318" i="29"/>
  <c r="D318" i="29"/>
  <c r="C318" i="29"/>
  <c r="E317" i="29"/>
  <c r="D317" i="29"/>
  <c r="C317" i="29"/>
  <c r="E316" i="29"/>
  <c r="D316" i="29"/>
  <c r="C316" i="29"/>
  <c r="E315" i="29"/>
  <c r="D315" i="29"/>
  <c r="C315" i="29"/>
  <c r="E314" i="29"/>
  <c r="D314" i="29"/>
  <c r="C314" i="29"/>
  <c r="E338" i="27"/>
  <c r="D338" i="27"/>
  <c r="C338" i="27"/>
  <c r="E337" i="27"/>
  <c r="D337" i="27"/>
  <c r="C337" i="27"/>
  <c r="E336" i="27"/>
  <c r="D336" i="27"/>
  <c r="C336" i="27"/>
  <c r="E335" i="27"/>
  <c r="D335" i="27"/>
  <c r="C335" i="27"/>
  <c r="E334" i="27"/>
  <c r="D334" i="27"/>
  <c r="C334" i="27"/>
  <c r="E333" i="27"/>
  <c r="D333" i="27"/>
  <c r="C333" i="27"/>
  <c r="E332" i="27"/>
  <c r="D332" i="27"/>
  <c r="C332" i="27"/>
  <c r="E331" i="27"/>
  <c r="D331" i="27"/>
  <c r="C331" i="27"/>
  <c r="E330" i="27"/>
  <c r="D330" i="27"/>
  <c r="C330" i="27"/>
  <c r="E329" i="27"/>
  <c r="D329" i="27"/>
  <c r="C329" i="27"/>
  <c r="E328" i="27"/>
  <c r="D328" i="27"/>
  <c r="C328" i="27"/>
  <c r="E327" i="27"/>
  <c r="D327" i="27"/>
  <c r="C327" i="27"/>
  <c r="E326" i="27"/>
  <c r="D326" i="27"/>
  <c r="C326" i="27"/>
  <c r="E325" i="27"/>
  <c r="D325" i="27"/>
  <c r="C325" i="27"/>
  <c r="E324" i="27"/>
  <c r="D324" i="27"/>
  <c r="C324" i="27"/>
  <c r="E323" i="27"/>
  <c r="D323" i="27"/>
  <c r="C323" i="27"/>
  <c r="E322" i="27"/>
  <c r="D322" i="27"/>
  <c r="C322" i="27"/>
  <c r="E321" i="27"/>
  <c r="D321" i="27"/>
  <c r="C321" i="27"/>
  <c r="E320" i="27"/>
  <c r="D320" i="27"/>
  <c r="C320" i="27"/>
  <c r="E319" i="27"/>
  <c r="D319" i="27"/>
  <c r="C319" i="27"/>
  <c r="E318" i="27"/>
  <c r="D318" i="27"/>
  <c r="C318" i="27"/>
  <c r="E317" i="27"/>
  <c r="D317" i="27"/>
  <c r="C317" i="27"/>
  <c r="E316" i="27"/>
  <c r="D316" i="27"/>
  <c r="C316" i="27"/>
  <c r="E315" i="27"/>
  <c r="D315" i="27"/>
  <c r="C315" i="27"/>
  <c r="E314" i="27"/>
  <c r="D314" i="27"/>
  <c r="C314" i="27"/>
  <c r="E338" i="32"/>
  <c r="D338" i="32"/>
  <c r="C338" i="32"/>
  <c r="E337" i="32"/>
  <c r="D337" i="32"/>
  <c r="C337" i="32"/>
  <c r="E336" i="32"/>
  <c r="D336" i="32"/>
  <c r="C336" i="32"/>
  <c r="E335" i="32"/>
  <c r="D335" i="32"/>
  <c r="C335" i="32"/>
  <c r="E334" i="32"/>
  <c r="D334" i="32"/>
  <c r="C334" i="32"/>
  <c r="E333" i="32"/>
  <c r="D333" i="32"/>
  <c r="C333" i="32"/>
  <c r="E332" i="32"/>
  <c r="D332" i="32"/>
  <c r="C332" i="32"/>
  <c r="E331" i="32"/>
  <c r="D331" i="32"/>
  <c r="C331" i="32"/>
  <c r="E330" i="32"/>
  <c r="D330" i="32"/>
  <c r="C330" i="32"/>
  <c r="E329" i="32"/>
  <c r="D329" i="32"/>
  <c r="C329" i="32"/>
  <c r="E328" i="32"/>
  <c r="D328" i="32"/>
  <c r="C328" i="32"/>
  <c r="E327" i="32"/>
  <c r="D327" i="32"/>
  <c r="C327" i="32"/>
  <c r="E326" i="32"/>
  <c r="D326" i="32"/>
  <c r="C326" i="32"/>
  <c r="E325" i="32"/>
  <c r="D325" i="32"/>
  <c r="C325" i="32"/>
  <c r="E324" i="32"/>
  <c r="D324" i="32"/>
  <c r="C324" i="32"/>
  <c r="E323" i="32"/>
  <c r="D323" i="32"/>
  <c r="C323" i="32"/>
  <c r="E322" i="32"/>
  <c r="D322" i="32"/>
  <c r="C322" i="32"/>
  <c r="E321" i="32"/>
  <c r="D321" i="32"/>
  <c r="C321" i="32"/>
  <c r="E320" i="32"/>
  <c r="D320" i="32"/>
  <c r="C320" i="32"/>
  <c r="E319" i="32"/>
  <c r="D319" i="32"/>
  <c r="C319" i="32"/>
  <c r="E318" i="32"/>
  <c r="D318" i="32"/>
  <c r="C318" i="32"/>
  <c r="E317" i="32"/>
  <c r="D317" i="32"/>
  <c r="C317" i="32"/>
  <c r="E316" i="32"/>
  <c r="D316" i="32"/>
  <c r="C316" i="32"/>
  <c r="E315" i="32"/>
  <c r="D315" i="32"/>
  <c r="C315" i="32"/>
  <c r="E314" i="32"/>
  <c r="D314" i="32"/>
  <c r="C314" i="32"/>
  <c r="E338" i="25"/>
  <c r="D338" i="25"/>
  <c r="C338" i="25"/>
  <c r="E337" i="25"/>
  <c r="D337" i="25"/>
  <c r="C337" i="25"/>
  <c r="E336" i="25"/>
  <c r="D336" i="25"/>
  <c r="C336" i="25"/>
  <c r="E335" i="25"/>
  <c r="D335" i="25"/>
  <c r="C335" i="25"/>
  <c r="E334" i="25"/>
  <c r="D334" i="25"/>
  <c r="C334" i="25"/>
  <c r="E333" i="25"/>
  <c r="D333" i="25"/>
  <c r="C333" i="25"/>
  <c r="E332" i="25"/>
  <c r="D332" i="25"/>
  <c r="C332" i="25"/>
  <c r="E331" i="25"/>
  <c r="D331" i="25"/>
  <c r="C331" i="25"/>
  <c r="E330" i="25"/>
  <c r="D330" i="25"/>
  <c r="C330" i="25"/>
  <c r="E329" i="25"/>
  <c r="D329" i="25"/>
  <c r="C329" i="25"/>
  <c r="E328" i="25"/>
  <c r="D328" i="25"/>
  <c r="C328" i="25"/>
  <c r="E327" i="25"/>
  <c r="D327" i="25"/>
  <c r="C327" i="25"/>
  <c r="E326" i="25"/>
  <c r="D326" i="25"/>
  <c r="C326" i="25"/>
  <c r="E325" i="25"/>
  <c r="D325" i="25"/>
  <c r="C325" i="25"/>
  <c r="E324" i="25"/>
  <c r="D324" i="25"/>
  <c r="C324" i="25"/>
  <c r="E323" i="25"/>
  <c r="D323" i="25"/>
  <c r="C323" i="25"/>
  <c r="E322" i="25"/>
  <c r="D322" i="25"/>
  <c r="C322" i="25"/>
  <c r="E321" i="25"/>
  <c r="D321" i="25"/>
  <c r="C321" i="25"/>
  <c r="E320" i="25"/>
  <c r="D320" i="25"/>
  <c r="C320" i="25"/>
  <c r="E319" i="25"/>
  <c r="D319" i="25"/>
  <c r="C319" i="25"/>
  <c r="E318" i="25"/>
  <c r="D318" i="25"/>
  <c r="C318" i="25"/>
  <c r="E317" i="25"/>
  <c r="D317" i="25"/>
  <c r="C317" i="25"/>
  <c r="E316" i="25"/>
  <c r="D316" i="25"/>
  <c r="C316" i="25"/>
  <c r="E315" i="25"/>
  <c r="D315" i="25"/>
  <c r="C315" i="25"/>
  <c r="E314" i="25"/>
  <c r="D314" i="25"/>
  <c r="C314" i="25"/>
  <c r="E338" i="30"/>
  <c r="D338" i="30"/>
  <c r="C338" i="30"/>
  <c r="E337" i="30"/>
  <c r="D337" i="30"/>
  <c r="C337" i="30"/>
  <c r="E336" i="30"/>
  <c r="D336" i="30"/>
  <c r="C336" i="30"/>
  <c r="E335" i="30"/>
  <c r="D335" i="30"/>
  <c r="C335" i="30"/>
  <c r="E334" i="30"/>
  <c r="D334" i="30"/>
  <c r="C334" i="30"/>
  <c r="E333" i="30"/>
  <c r="D333" i="30"/>
  <c r="C333" i="30"/>
  <c r="E332" i="30"/>
  <c r="D332" i="30"/>
  <c r="C332" i="30"/>
  <c r="E331" i="30"/>
  <c r="D331" i="30"/>
  <c r="C331" i="30"/>
  <c r="E330" i="30"/>
  <c r="D330" i="30"/>
  <c r="C330" i="30"/>
  <c r="E329" i="30"/>
  <c r="D329" i="30"/>
  <c r="C329" i="30"/>
  <c r="E328" i="30"/>
  <c r="D328" i="30"/>
  <c r="C328" i="30"/>
  <c r="E327" i="30"/>
  <c r="D327" i="30"/>
  <c r="C327" i="30"/>
  <c r="E326" i="30"/>
  <c r="D326" i="30"/>
  <c r="C326" i="30"/>
  <c r="E325" i="30"/>
  <c r="D325" i="30"/>
  <c r="C325" i="30"/>
  <c r="E324" i="30"/>
  <c r="D324" i="30"/>
  <c r="C324" i="30"/>
  <c r="E323" i="30"/>
  <c r="D323" i="30"/>
  <c r="C323" i="30"/>
  <c r="E322" i="30"/>
  <c r="D322" i="30"/>
  <c r="C322" i="30"/>
  <c r="E321" i="30"/>
  <c r="D321" i="30"/>
  <c r="C321" i="30"/>
  <c r="E320" i="30"/>
  <c r="D320" i="30"/>
  <c r="C320" i="30"/>
  <c r="E319" i="30"/>
  <c r="D319" i="30"/>
  <c r="C319" i="30"/>
  <c r="E318" i="30"/>
  <c r="D318" i="30"/>
  <c r="C318" i="30"/>
  <c r="E317" i="30"/>
  <c r="D317" i="30"/>
  <c r="C317" i="30"/>
  <c r="E316" i="30"/>
  <c r="D316" i="30"/>
  <c r="C316" i="30"/>
  <c r="E315" i="30"/>
  <c r="D315" i="30"/>
  <c r="C315" i="30"/>
  <c r="E314" i="30"/>
  <c r="D314" i="30"/>
  <c r="C314" i="30"/>
  <c r="E338" i="26"/>
  <c r="D338" i="26"/>
  <c r="C338" i="26"/>
  <c r="E337" i="26"/>
  <c r="D337" i="26"/>
  <c r="C337" i="26"/>
  <c r="E336" i="26"/>
  <c r="D336" i="26"/>
  <c r="C336" i="26"/>
  <c r="E335" i="26"/>
  <c r="D335" i="26"/>
  <c r="C335" i="26"/>
  <c r="E334" i="26"/>
  <c r="D334" i="26"/>
  <c r="C334" i="26"/>
  <c r="E333" i="26"/>
  <c r="D333" i="26"/>
  <c r="C333" i="26"/>
  <c r="E332" i="26"/>
  <c r="D332" i="26"/>
  <c r="C332" i="26"/>
  <c r="E331" i="26"/>
  <c r="D331" i="26"/>
  <c r="C331" i="26"/>
  <c r="E330" i="26"/>
  <c r="D330" i="26"/>
  <c r="C330" i="26"/>
  <c r="E329" i="26"/>
  <c r="D329" i="26"/>
  <c r="C329" i="26"/>
  <c r="E328" i="26"/>
  <c r="D328" i="26"/>
  <c r="C328" i="26"/>
  <c r="E327" i="26"/>
  <c r="D327" i="26"/>
  <c r="C327" i="26"/>
  <c r="E326" i="26"/>
  <c r="D326" i="26"/>
  <c r="C326" i="26"/>
  <c r="E325" i="26"/>
  <c r="D325" i="26"/>
  <c r="C325" i="26"/>
  <c r="E324" i="26"/>
  <c r="D324" i="26"/>
  <c r="C324" i="26"/>
  <c r="E323" i="26"/>
  <c r="D323" i="26"/>
  <c r="C323" i="26"/>
  <c r="E322" i="26"/>
  <c r="D322" i="26"/>
  <c r="C322" i="26"/>
  <c r="E321" i="26"/>
  <c r="D321" i="26"/>
  <c r="C321" i="26"/>
  <c r="E320" i="26"/>
  <c r="D320" i="26"/>
  <c r="C320" i="26"/>
  <c r="E319" i="26"/>
  <c r="D319" i="26"/>
  <c r="C319" i="26"/>
  <c r="E318" i="26"/>
  <c r="D318" i="26"/>
  <c r="C318" i="26"/>
  <c r="E317" i="26"/>
  <c r="D317" i="26"/>
  <c r="C317" i="26"/>
  <c r="E316" i="26"/>
  <c r="D316" i="26"/>
  <c r="C316" i="26"/>
  <c r="E315" i="26"/>
  <c r="D315" i="26"/>
  <c r="C315" i="26"/>
  <c r="E314" i="26"/>
  <c r="D314" i="26"/>
  <c r="C314" i="26"/>
  <c r="E338" i="28"/>
  <c r="D338" i="28"/>
  <c r="C338" i="28"/>
  <c r="E337" i="28"/>
  <c r="D337" i="28"/>
  <c r="C337" i="28"/>
  <c r="E336" i="28"/>
  <c r="D336" i="28"/>
  <c r="C336" i="28"/>
  <c r="E335" i="28"/>
  <c r="D335" i="28"/>
  <c r="C335" i="28"/>
  <c r="E334" i="28"/>
  <c r="D334" i="28"/>
  <c r="C334" i="28"/>
  <c r="E333" i="28"/>
  <c r="D333" i="28"/>
  <c r="C333" i="28"/>
  <c r="E332" i="28"/>
  <c r="D332" i="28"/>
  <c r="C332" i="28"/>
  <c r="E331" i="28"/>
  <c r="D331" i="28"/>
  <c r="C331" i="28"/>
  <c r="E330" i="28"/>
  <c r="D330" i="28"/>
  <c r="C330" i="28"/>
  <c r="E329" i="28"/>
  <c r="D329" i="28"/>
  <c r="C329" i="28"/>
  <c r="V329" i="28" s="1"/>
  <c r="E328" i="28"/>
  <c r="D328" i="28"/>
  <c r="C328" i="28"/>
  <c r="E327" i="28"/>
  <c r="D327" i="28"/>
  <c r="C327" i="28"/>
  <c r="V327" i="28" s="1"/>
  <c r="E326" i="28"/>
  <c r="D326" i="28"/>
  <c r="C326" i="28"/>
  <c r="E325" i="28"/>
  <c r="D325" i="28"/>
  <c r="C325" i="28"/>
  <c r="V325" i="28" s="1"/>
  <c r="E324" i="28"/>
  <c r="D324" i="28"/>
  <c r="C324" i="28"/>
  <c r="E323" i="28"/>
  <c r="D323" i="28"/>
  <c r="C323" i="28"/>
  <c r="V323" i="28" s="1"/>
  <c r="E322" i="28"/>
  <c r="D322" i="28"/>
  <c r="C322" i="28"/>
  <c r="E321" i="28"/>
  <c r="D321" i="28"/>
  <c r="C321" i="28"/>
  <c r="V321" i="28" s="1"/>
  <c r="E320" i="28"/>
  <c r="D320" i="28"/>
  <c r="C320" i="28"/>
  <c r="E319" i="28"/>
  <c r="D319" i="28"/>
  <c r="C319" i="28"/>
  <c r="V319" i="28" s="1"/>
  <c r="E318" i="28"/>
  <c r="D318" i="28"/>
  <c r="C318" i="28"/>
  <c r="E317" i="28"/>
  <c r="D317" i="28"/>
  <c r="C317" i="28"/>
  <c r="V317" i="28" s="1"/>
  <c r="E316" i="28"/>
  <c r="D316" i="28"/>
  <c r="C316" i="28"/>
  <c r="E315" i="28"/>
  <c r="D315" i="28"/>
  <c r="C315" i="28"/>
  <c r="E314" i="28"/>
  <c r="D314" i="28"/>
  <c r="C314" i="28"/>
  <c r="E56" i="29"/>
  <c r="D56" i="29"/>
  <c r="C56" i="29"/>
  <c r="E55" i="29"/>
  <c r="D55" i="29"/>
  <c r="C55" i="29"/>
  <c r="E54" i="29"/>
  <c r="D54" i="29"/>
  <c r="C54" i="29"/>
  <c r="E53" i="29"/>
  <c r="D53" i="29"/>
  <c r="C53" i="29"/>
  <c r="E52" i="29"/>
  <c r="D52" i="29"/>
  <c r="C52" i="29"/>
  <c r="E51" i="29"/>
  <c r="D51" i="29"/>
  <c r="C51" i="29"/>
  <c r="E50" i="29"/>
  <c r="D50" i="29"/>
  <c r="C50" i="29"/>
  <c r="E49" i="29"/>
  <c r="D49" i="29"/>
  <c r="C49" i="29"/>
  <c r="E48" i="29"/>
  <c r="D48" i="29"/>
  <c r="C48" i="29"/>
  <c r="E47" i="29"/>
  <c r="D47" i="29"/>
  <c r="C47" i="29"/>
  <c r="E46" i="29"/>
  <c r="D46" i="29"/>
  <c r="C46" i="29"/>
  <c r="E45" i="29"/>
  <c r="D45" i="29"/>
  <c r="C45" i="29"/>
  <c r="E44" i="29"/>
  <c r="D44" i="29"/>
  <c r="C44" i="29"/>
  <c r="E43" i="29"/>
  <c r="D43" i="29"/>
  <c r="C43" i="29"/>
  <c r="E42" i="29"/>
  <c r="D42" i="29"/>
  <c r="C42" i="29"/>
  <c r="E41" i="29"/>
  <c r="D41" i="29"/>
  <c r="C41" i="29"/>
  <c r="E40" i="29"/>
  <c r="D40" i="29"/>
  <c r="C40" i="29"/>
  <c r="E39" i="29"/>
  <c r="D39" i="29"/>
  <c r="C39" i="29"/>
  <c r="E38" i="29"/>
  <c r="D38" i="29"/>
  <c r="C38" i="29"/>
  <c r="E37" i="29"/>
  <c r="D37" i="29"/>
  <c r="C37" i="29"/>
  <c r="E36" i="29"/>
  <c r="D36" i="29"/>
  <c r="C36" i="29"/>
  <c r="E35" i="29"/>
  <c r="D35" i="29"/>
  <c r="E34" i="29"/>
  <c r="D34" i="29"/>
  <c r="C34" i="29"/>
  <c r="E33" i="29"/>
  <c r="D33" i="29"/>
  <c r="C33" i="29"/>
  <c r="E32" i="29"/>
  <c r="D32" i="29"/>
  <c r="C32" i="29"/>
  <c r="E56" i="27"/>
  <c r="D56" i="27"/>
  <c r="C56" i="27"/>
  <c r="E55" i="27"/>
  <c r="D55" i="27"/>
  <c r="C55" i="27"/>
  <c r="E54" i="27"/>
  <c r="D54" i="27"/>
  <c r="C54" i="27"/>
  <c r="E53" i="27"/>
  <c r="D53" i="27"/>
  <c r="C53" i="27"/>
  <c r="E52" i="27"/>
  <c r="D52" i="27"/>
  <c r="C52" i="27"/>
  <c r="E51" i="27"/>
  <c r="D51" i="27"/>
  <c r="C51" i="27"/>
  <c r="E50" i="27"/>
  <c r="D50" i="27"/>
  <c r="C50" i="27"/>
  <c r="E49" i="27"/>
  <c r="D49" i="27"/>
  <c r="C49" i="27"/>
  <c r="E48" i="27"/>
  <c r="D48" i="27"/>
  <c r="C48" i="27"/>
  <c r="E47" i="27"/>
  <c r="D47" i="27"/>
  <c r="C47" i="27"/>
  <c r="E46" i="27"/>
  <c r="D46" i="27"/>
  <c r="C46" i="27"/>
  <c r="E45" i="27"/>
  <c r="D45" i="27"/>
  <c r="C45" i="27"/>
  <c r="E44" i="27"/>
  <c r="D44" i="27"/>
  <c r="C44" i="27"/>
  <c r="E43" i="27"/>
  <c r="D43" i="27"/>
  <c r="C43" i="27"/>
  <c r="E42" i="27"/>
  <c r="D42" i="27"/>
  <c r="C42" i="27"/>
  <c r="E41" i="27"/>
  <c r="D41" i="27"/>
  <c r="C41" i="27"/>
  <c r="E40" i="27"/>
  <c r="D40" i="27"/>
  <c r="C40" i="27"/>
  <c r="E39" i="27"/>
  <c r="D39" i="27"/>
  <c r="C39" i="27"/>
  <c r="E38" i="27"/>
  <c r="D38" i="27"/>
  <c r="C38" i="27"/>
  <c r="E37" i="27"/>
  <c r="D37" i="27"/>
  <c r="C37" i="27"/>
  <c r="E36" i="27"/>
  <c r="D36" i="27"/>
  <c r="C36" i="27"/>
  <c r="E35" i="27"/>
  <c r="D35" i="27"/>
  <c r="C35" i="27"/>
  <c r="E34" i="27"/>
  <c r="D34" i="27"/>
  <c r="C34" i="27"/>
  <c r="E33" i="27"/>
  <c r="D33" i="27"/>
  <c r="C33" i="27"/>
  <c r="E32" i="27"/>
  <c r="D32" i="27"/>
  <c r="C32" i="27"/>
  <c r="E56" i="32"/>
  <c r="D56" i="32"/>
  <c r="C56" i="32"/>
  <c r="E55" i="32"/>
  <c r="D55" i="32"/>
  <c r="C55" i="32"/>
  <c r="E54" i="32"/>
  <c r="D54" i="32"/>
  <c r="C54" i="32"/>
  <c r="E53" i="32"/>
  <c r="D53" i="32"/>
  <c r="C53" i="32"/>
  <c r="E52" i="32"/>
  <c r="D52" i="32"/>
  <c r="C52" i="32"/>
  <c r="E51" i="32"/>
  <c r="D51" i="32"/>
  <c r="C51" i="32"/>
  <c r="E50" i="32"/>
  <c r="D50" i="32"/>
  <c r="C50" i="32"/>
  <c r="E49" i="32"/>
  <c r="D49" i="32"/>
  <c r="C49" i="32"/>
  <c r="E48" i="32"/>
  <c r="D48" i="32"/>
  <c r="C48" i="32"/>
  <c r="E47" i="32"/>
  <c r="D47" i="32"/>
  <c r="C47" i="32"/>
  <c r="E46" i="32"/>
  <c r="D46" i="32"/>
  <c r="C46" i="32"/>
  <c r="E45" i="32"/>
  <c r="D45" i="32"/>
  <c r="C45" i="32"/>
  <c r="E44" i="32"/>
  <c r="D44" i="32"/>
  <c r="C44" i="32"/>
  <c r="E43" i="32"/>
  <c r="D43" i="32"/>
  <c r="C43" i="32"/>
  <c r="E42" i="32"/>
  <c r="D42" i="32"/>
  <c r="C42" i="32"/>
  <c r="E41" i="32"/>
  <c r="D41" i="32"/>
  <c r="C41" i="32"/>
  <c r="E40" i="32"/>
  <c r="D40" i="32"/>
  <c r="C40" i="32"/>
  <c r="E39" i="32"/>
  <c r="D39" i="32"/>
  <c r="C39" i="32"/>
  <c r="E38" i="32"/>
  <c r="D38" i="32"/>
  <c r="C38" i="32"/>
  <c r="E37" i="32"/>
  <c r="D37" i="32"/>
  <c r="C37" i="32"/>
  <c r="E36" i="32"/>
  <c r="D36" i="32"/>
  <c r="C36" i="32"/>
  <c r="E35" i="32"/>
  <c r="D35" i="32"/>
  <c r="E34" i="32"/>
  <c r="D34" i="32"/>
  <c r="C34" i="32"/>
  <c r="E33" i="32"/>
  <c r="D33" i="32"/>
  <c r="C33" i="32"/>
  <c r="E32" i="32"/>
  <c r="D32" i="32"/>
  <c r="C32" i="32"/>
  <c r="E56" i="25"/>
  <c r="D56" i="25"/>
  <c r="C56" i="25"/>
  <c r="E55" i="25"/>
  <c r="D55" i="25"/>
  <c r="C55" i="25"/>
  <c r="E54" i="25"/>
  <c r="D54" i="25"/>
  <c r="C54" i="25"/>
  <c r="E53" i="25"/>
  <c r="D53" i="25"/>
  <c r="C53" i="25"/>
  <c r="E52" i="25"/>
  <c r="D52" i="25"/>
  <c r="C52" i="25"/>
  <c r="E51" i="25"/>
  <c r="D51" i="25"/>
  <c r="C51" i="25"/>
  <c r="E50" i="25"/>
  <c r="D50" i="25"/>
  <c r="C50" i="25"/>
  <c r="E49" i="25"/>
  <c r="D49" i="25"/>
  <c r="C49" i="25"/>
  <c r="E48" i="25"/>
  <c r="D48" i="25"/>
  <c r="C48" i="25"/>
  <c r="E47" i="25"/>
  <c r="D47" i="25"/>
  <c r="C47" i="25"/>
  <c r="E46" i="25"/>
  <c r="D46" i="25"/>
  <c r="C46" i="25"/>
  <c r="E45" i="25"/>
  <c r="D45" i="25"/>
  <c r="C45" i="25"/>
  <c r="E44" i="25"/>
  <c r="D44" i="25"/>
  <c r="C44" i="25"/>
  <c r="E43" i="25"/>
  <c r="D43" i="25"/>
  <c r="C43" i="25"/>
  <c r="E42" i="25"/>
  <c r="D42" i="25"/>
  <c r="C42" i="25"/>
  <c r="E41" i="25"/>
  <c r="D41" i="25"/>
  <c r="C41" i="25"/>
  <c r="E40" i="25"/>
  <c r="D40" i="25"/>
  <c r="C40" i="25"/>
  <c r="E39" i="25"/>
  <c r="D39" i="25"/>
  <c r="C39" i="25"/>
  <c r="E38" i="25"/>
  <c r="D38" i="25"/>
  <c r="C38" i="25"/>
  <c r="E37" i="25"/>
  <c r="D37" i="25"/>
  <c r="C37" i="25"/>
  <c r="E36" i="25"/>
  <c r="D36" i="25"/>
  <c r="C36" i="25"/>
  <c r="E35" i="25"/>
  <c r="D35" i="25"/>
  <c r="E34" i="25"/>
  <c r="D34" i="25"/>
  <c r="C34" i="25"/>
  <c r="E33" i="25"/>
  <c r="D33" i="25"/>
  <c r="C33" i="25"/>
  <c r="E32" i="25"/>
  <c r="D32" i="25"/>
  <c r="C32" i="25"/>
  <c r="E56" i="30"/>
  <c r="D56" i="30"/>
  <c r="C56" i="30"/>
  <c r="E55" i="30"/>
  <c r="D55" i="30"/>
  <c r="C55" i="30"/>
  <c r="E54" i="30"/>
  <c r="D54" i="30"/>
  <c r="C54" i="30"/>
  <c r="E53" i="30"/>
  <c r="D53" i="30"/>
  <c r="C53" i="30"/>
  <c r="E52" i="30"/>
  <c r="D52" i="30"/>
  <c r="C52" i="30"/>
  <c r="E51" i="30"/>
  <c r="D51" i="30"/>
  <c r="C51" i="30"/>
  <c r="E50" i="30"/>
  <c r="D50" i="30"/>
  <c r="C50" i="30"/>
  <c r="E49" i="30"/>
  <c r="D49" i="30"/>
  <c r="C49" i="30"/>
  <c r="E48" i="30"/>
  <c r="D48" i="30"/>
  <c r="C48" i="30"/>
  <c r="E47" i="30"/>
  <c r="D47" i="30"/>
  <c r="C47" i="30"/>
  <c r="E46" i="30"/>
  <c r="D46" i="30"/>
  <c r="C46" i="30"/>
  <c r="E45" i="30"/>
  <c r="D45" i="30"/>
  <c r="C45" i="30"/>
  <c r="E44" i="30"/>
  <c r="D44" i="30"/>
  <c r="C44" i="30"/>
  <c r="E43" i="30"/>
  <c r="D43" i="30"/>
  <c r="C43" i="30"/>
  <c r="E42" i="30"/>
  <c r="D42" i="30"/>
  <c r="C42" i="30"/>
  <c r="E41" i="30"/>
  <c r="D41" i="30"/>
  <c r="C41" i="30"/>
  <c r="E40" i="30"/>
  <c r="D40" i="30"/>
  <c r="C40" i="30"/>
  <c r="E39" i="30"/>
  <c r="D39" i="30"/>
  <c r="C39" i="30"/>
  <c r="E38" i="30"/>
  <c r="D38" i="30"/>
  <c r="C38" i="30"/>
  <c r="E37" i="30"/>
  <c r="D37" i="30"/>
  <c r="C37" i="30"/>
  <c r="E36" i="30"/>
  <c r="D36" i="30"/>
  <c r="C36" i="30"/>
  <c r="E35" i="30"/>
  <c r="D35" i="30"/>
  <c r="E34" i="30"/>
  <c r="D34" i="30"/>
  <c r="C34" i="30"/>
  <c r="E33" i="30"/>
  <c r="D33" i="30"/>
  <c r="C33" i="30"/>
  <c r="E32" i="30"/>
  <c r="D32" i="30"/>
  <c r="C32" i="30"/>
  <c r="E56" i="26"/>
  <c r="D56" i="26"/>
  <c r="C56" i="26"/>
  <c r="E55" i="26"/>
  <c r="D55" i="26"/>
  <c r="C55" i="26"/>
  <c r="E54" i="26"/>
  <c r="D54" i="26"/>
  <c r="C54" i="26"/>
  <c r="E53" i="26"/>
  <c r="D53" i="26"/>
  <c r="C53" i="26"/>
  <c r="E52" i="26"/>
  <c r="D52" i="26"/>
  <c r="C52" i="26"/>
  <c r="E51" i="26"/>
  <c r="D51" i="26"/>
  <c r="C51" i="26"/>
  <c r="E50" i="26"/>
  <c r="D50" i="26"/>
  <c r="C50" i="26"/>
  <c r="E49" i="26"/>
  <c r="D49" i="26"/>
  <c r="C49" i="26"/>
  <c r="E48" i="26"/>
  <c r="D48" i="26"/>
  <c r="C48" i="26"/>
  <c r="E47" i="26"/>
  <c r="D47" i="26"/>
  <c r="C47" i="26"/>
  <c r="E46" i="26"/>
  <c r="D46" i="26"/>
  <c r="C46" i="26"/>
  <c r="E45" i="26"/>
  <c r="D45" i="26"/>
  <c r="C45" i="26"/>
  <c r="E44" i="26"/>
  <c r="D44" i="26"/>
  <c r="C44" i="26"/>
  <c r="E43" i="26"/>
  <c r="D43" i="26"/>
  <c r="C43" i="26"/>
  <c r="E42" i="26"/>
  <c r="D42" i="26"/>
  <c r="C42" i="26"/>
  <c r="E41" i="26"/>
  <c r="D41" i="26"/>
  <c r="C41" i="26"/>
  <c r="E40" i="26"/>
  <c r="D40" i="26"/>
  <c r="C40" i="26"/>
  <c r="E39" i="26"/>
  <c r="D39" i="26"/>
  <c r="C39" i="26"/>
  <c r="E38" i="26"/>
  <c r="D38" i="26"/>
  <c r="C38" i="26"/>
  <c r="E37" i="26"/>
  <c r="D37" i="26"/>
  <c r="C37" i="26"/>
  <c r="E36" i="26"/>
  <c r="D36" i="26"/>
  <c r="C36" i="26"/>
  <c r="E35" i="26"/>
  <c r="D35" i="26"/>
  <c r="E34" i="26"/>
  <c r="D34" i="26"/>
  <c r="C34" i="26"/>
  <c r="E33" i="26"/>
  <c r="D33" i="26"/>
  <c r="C33" i="26"/>
  <c r="E32" i="26"/>
  <c r="D32" i="26"/>
  <c r="C32" i="26"/>
  <c r="E56" i="28"/>
  <c r="D56" i="28"/>
  <c r="C56" i="28"/>
  <c r="E55" i="28"/>
  <c r="D55" i="28"/>
  <c r="C55" i="28"/>
  <c r="E54" i="28"/>
  <c r="D54" i="28"/>
  <c r="C54" i="28"/>
  <c r="E53" i="28"/>
  <c r="D53" i="28"/>
  <c r="C53" i="28"/>
  <c r="E52" i="28"/>
  <c r="D52" i="28"/>
  <c r="C52" i="28"/>
  <c r="E51" i="28"/>
  <c r="D51" i="28"/>
  <c r="C51" i="28"/>
  <c r="E50" i="28"/>
  <c r="D50" i="28"/>
  <c r="C50" i="28"/>
  <c r="E49" i="28"/>
  <c r="D49" i="28"/>
  <c r="C49" i="28"/>
  <c r="E48" i="28"/>
  <c r="D48" i="28"/>
  <c r="C48" i="28"/>
  <c r="E47" i="28"/>
  <c r="D47" i="28"/>
  <c r="C47" i="28"/>
  <c r="E46" i="28"/>
  <c r="D46" i="28"/>
  <c r="C46" i="28"/>
  <c r="E45" i="28"/>
  <c r="D45" i="28"/>
  <c r="C45" i="28"/>
  <c r="E44" i="28"/>
  <c r="D44" i="28"/>
  <c r="C44" i="28"/>
  <c r="E43" i="28"/>
  <c r="D43" i="28"/>
  <c r="C43" i="28"/>
  <c r="E42" i="28"/>
  <c r="D42" i="28"/>
  <c r="C42" i="28"/>
  <c r="E41" i="28"/>
  <c r="D41" i="28"/>
  <c r="C41" i="28"/>
  <c r="E40" i="28"/>
  <c r="D40" i="28"/>
  <c r="C40" i="28"/>
  <c r="E39" i="28"/>
  <c r="D39" i="28"/>
  <c r="C39" i="28"/>
  <c r="E38" i="28"/>
  <c r="D38" i="28"/>
  <c r="C38" i="28"/>
  <c r="E37" i="28"/>
  <c r="D37" i="28"/>
  <c r="C37" i="28"/>
  <c r="E36" i="28"/>
  <c r="D36" i="28"/>
  <c r="C36" i="28"/>
  <c r="E35" i="28"/>
  <c r="D35" i="28"/>
  <c r="E34" i="28"/>
  <c r="D34" i="28"/>
  <c r="C34" i="28"/>
  <c r="E33" i="28"/>
  <c r="D33" i="28"/>
  <c r="C33" i="28"/>
  <c r="E32" i="28"/>
  <c r="D32" i="28"/>
  <c r="C32" i="28"/>
  <c r="G398" i="1"/>
  <c r="F398" i="1"/>
  <c r="E398" i="1"/>
  <c r="D398" i="1"/>
  <c r="C398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81" i="1"/>
  <c r="F381" i="1"/>
  <c r="E381" i="1"/>
  <c r="D381" i="1"/>
  <c r="C381" i="1"/>
  <c r="G380" i="1"/>
  <c r="F380" i="1"/>
  <c r="E380" i="1"/>
  <c r="D380" i="1"/>
  <c r="C380" i="1"/>
  <c r="G379" i="1"/>
  <c r="F379" i="1"/>
  <c r="E379" i="1"/>
  <c r="D379" i="1"/>
  <c r="C379" i="1"/>
  <c r="G378" i="1"/>
  <c r="F378" i="1"/>
  <c r="E378" i="1"/>
  <c r="D378" i="1"/>
  <c r="C378" i="1"/>
  <c r="G377" i="1"/>
  <c r="F377" i="1"/>
  <c r="E377" i="1"/>
  <c r="D377" i="1"/>
  <c r="C377" i="1"/>
  <c r="G376" i="1"/>
  <c r="F376" i="1"/>
  <c r="E376" i="1"/>
  <c r="D376" i="1"/>
  <c r="C376" i="1"/>
  <c r="G375" i="1"/>
  <c r="F375" i="1"/>
  <c r="E375" i="1"/>
  <c r="D375" i="1"/>
  <c r="C375" i="1"/>
  <c r="G374" i="1"/>
  <c r="E368" i="1"/>
  <c r="D368" i="1"/>
  <c r="C368" i="1"/>
  <c r="E367" i="1"/>
  <c r="D367" i="1"/>
  <c r="C367" i="1"/>
  <c r="E366" i="1"/>
  <c r="D366" i="1"/>
  <c r="C366" i="1"/>
  <c r="E365" i="1"/>
  <c r="D365" i="1"/>
  <c r="C365" i="1"/>
  <c r="E364" i="1"/>
  <c r="D364" i="1"/>
  <c r="C364" i="1"/>
  <c r="E363" i="1"/>
  <c r="D363" i="1"/>
  <c r="C363" i="1"/>
  <c r="E362" i="1"/>
  <c r="D362" i="1"/>
  <c r="C362" i="1"/>
  <c r="E361" i="1"/>
  <c r="D361" i="1"/>
  <c r="C361" i="1"/>
  <c r="E360" i="1"/>
  <c r="D360" i="1"/>
  <c r="C360" i="1"/>
  <c r="E359" i="1"/>
  <c r="D359" i="1"/>
  <c r="C359" i="1"/>
  <c r="E358" i="1"/>
  <c r="D358" i="1"/>
  <c r="C358" i="1"/>
  <c r="E357" i="1"/>
  <c r="D357" i="1"/>
  <c r="C357" i="1"/>
  <c r="E356" i="1"/>
  <c r="D356" i="1"/>
  <c r="C356" i="1"/>
  <c r="E355" i="1"/>
  <c r="D355" i="1"/>
  <c r="C355" i="1"/>
  <c r="E354" i="1"/>
  <c r="D354" i="1"/>
  <c r="C354" i="1"/>
  <c r="E353" i="1"/>
  <c r="D353" i="1"/>
  <c r="C353" i="1"/>
  <c r="E352" i="1"/>
  <c r="D352" i="1"/>
  <c r="C352" i="1"/>
  <c r="E351" i="1"/>
  <c r="D351" i="1"/>
  <c r="C351" i="1"/>
  <c r="E350" i="1"/>
  <c r="D350" i="1"/>
  <c r="C350" i="1"/>
  <c r="E349" i="1"/>
  <c r="D349" i="1"/>
  <c r="C349" i="1"/>
  <c r="E348" i="1"/>
  <c r="D348" i="1"/>
  <c r="C348" i="1"/>
  <c r="E347" i="1"/>
  <c r="D347" i="1"/>
  <c r="C347" i="1"/>
  <c r="E346" i="1"/>
  <c r="D346" i="1"/>
  <c r="C346" i="1"/>
  <c r="E345" i="1"/>
  <c r="D345" i="1"/>
  <c r="C345" i="1"/>
  <c r="E344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4" i="1"/>
  <c r="D334" i="1"/>
  <c r="C334" i="1"/>
  <c r="E333" i="1"/>
  <c r="D333" i="1"/>
  <c r="C333" i="1"/>
  <c r="E332" i="1"/>
  <c r="D332" i="1"/>
  <c r="C332" i="1"/>
  <c r="E331" i="1"/>
  <c r="D331" i="1"/>
  <c r="C331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E319" i="1"/>
  <c r="E318" i="1"/>
  <c r="E317" i="1"/>
  <c r="E316" i="1"/>
  <c r="E315" i="1"/>
  <c r="E314" i="1"/>
  <c r="D314" i="1"/>
  <c r="C314" i="1"/>
  <c r="C34" i="1"/>
  <c r="K32" i="1"/>
  <c r="J32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G34" i="1"/>
  <c r="F34" i="1"/>
  <c r="G33" i="1"/>
  <c r="F33" i="1"/>
  <c r="G32" i="1"/>
  <c r="F32" i="1"/>
  <c r="E32" i="1"/>
  <c r="D32" i="1"/>
  <c r="C32" i="1"/>
  <c r="E34" i="1"/>
  <c r="D34" i="1"/>
  <c r="A24" i="29"/>
  <c r="A22" i="27"/>
  <c r="A24" i="32"/>
  <c r="A25" i="25"/>
  <c r="A22" i="30"/>
  <c r="A23" i="26"/>
  <c r="A25" i="28"/>
  <c r="A25" i="29"/>
  <c r="A23" i="29"/>
  <c r="A22" i="29"/>
  <c r="A21" i="29"/>
  <c r="A20" i="29"/>
  <c r="A19" i="29"/>
  <c r="A18" i="29"/>
  <c r="A17" i="29"/>
  <c r="A16" i="29"/>
  <c r="A23" i="27"/>
  <c r="A24" i="25"/>
  <c r="A22" i="25"/>
  <c r="A20" i="25"/>
  <c r="A18" i="25"/>
  <c r="A16" i="25"/>
  <c r="A21" i="30"/>
  <c r="A19" i="30"/>
  <c r="A17" i="30"/>
  <c r="A24" i="28"/>
  <c r="A22" i="28"/>
  <c r="A16" i="28"/>
  <c r="B25" i="1"/>
  <c r="P21" i="21" s="1"/>
  <c r="S21" i="21" s="1"/>
  <c r="B24" i="1"/>
  <c r="P20" i="21" s="1"/>
  <c r="S20" i="21" s="1"/>
  <c r="B23" i="1"/>
  <c r="P19" i="21" s="1"/>
  <c r="S19" i="21" s="1"/>
  <c r="B22" i="1"/>
  <c r="P18" i="21" s="1"/>
  <c r="S18" i="21" s="1"/>
  <c r="B21" i="1"/>
  <c r="P17" i="21" s="1"/>
  <c r="S17" i="21" s="1"/>
  <c r="B20" i="1"/>
  <c r="P16" i="21" s="1"/>
  <c r="S16" i="21" s="1"/>
  <c r="B19" i="1"/>
  <c r="P15" i="21" s="1"/>
  <c r="S15" i="21" s="1"/>
  <c r="B18" i="1"/>
  <c r="P14" i="21" s="1"/>
  <c r="S14" i="21" s="1"/>
  <c r="B17" i="1"/>
  <c r="P13" i="21" s="1"/>
  <c r="B16" i="1"/>
  <c r="C11" i="1"/>
  <c r="A25" i="1" s="1"/>
  <c r="V315" i="1" l="1"/>
  <c r="V321" i="1"/>
  <c r="V323" i="1"/>
  <c r="V325" i="1"/>
  <c r="V327" i="1"/>
  <c r="V329" i="1"/>
  <c r="V331" i="1"/>
  <c r="V333" i="1"/>
  <c r="V335" i="1"/>
  <c r="V337" i="1"/>
  <c r="V346" i="28"/>
  <c r="V348" i="28"/>
  <c r="V350" i="28"/>
  <c r="V352" i="28"/>
  <c r="V354" i="28"/>
  <c r="V356" i="28"/>
  <c r="V358" i="28"/>
  <c r="V360" i="28"/>
  <c r="V362" i="28"/>
  <c r="V364" i="28"/>
  <c r="V366" i="28"/>
  <c r="V368" i="28"/>
  <c r="V345" i="25"/>
  <c r="V347" i="25"/>
  <c r="V349" i="25"/>
  <c r="V351" i="25"/>
  <c r="V353" i="25"/>
  <c r="V355" i="25"/>
  <c r="V357" i="25"/>
  <c r="V359" i="25"/>
  <c r="V361" i="25"/>
  <c r="V363" i="25"/>
  <c r="V365" i="25"/>
  <c r="V367" i="25"/>
  <c r="V346" i="29"/>
  <c r="V348" i="29"/>
  <c r="V350" i="29"/>
  <c r="V352" i="29"/>
  <c r="V354" i="29"/>
  <c r="V356" i="29"/>
  <c r="V358" i="29"/>
  <c r="V360" i="29"/>
  <c r="V362" i="29"/>
  <c r="V364" i="29"/>
  <c r="V366" i="29"/>
  <c r="V368" i="29"/>
  <c r="V331" i="28"/>
  <c r="V333" i="28"/>
  <c r="V335" i="28"/>
  <c r="V337" i="28"/>
  <c r="V316" i="26"/>
  <c r="V318" i="26"/>
  <c r="V320" i="26"/>
  <c r="V322" i="26"/>
  <c r="V324" i="26"/>
  <c r="V326" i="26"/>
  <c r="V328" i="26"/>
  <c r="V330" i="26"/>
  <c r="V332" i="26"/>
  <c r="V334" i="26"/>
  <c r="V336" i="26"/>
  <c r="V338" i="26"/>
  <c r="V317" i="30"/>
  <c r="V319" i="30"/>
  <c r="V321" i="30"/>
  <c r="V323" i="30"/>
  <c r="V325" i="30"/>
  <c r="V327" i="30"/>
  <c r="V329" i="30"/>
  <c r="V331" i="30"/>
  <c r="V333" i="30"/>
  <c r="V335" i="30"/>
  <c r="V337" i="30"/>
  <c r="V316" i="25"/>
  <c r="V318" i="25"/>
  <c r="V320" i="25"/>
  <c r="V322" i="25"/>
  <c r="V324" i="25"/>
  <c r="V326" i="25"/>
  <c r="V328" i="25"/>
  <c r="V330" i="25"/>
  <c r="V332" i="25"/>
  <c r="V334" i="25"/>
  <c r="V336" i="25"/>
  <c r="V338" i="25"/>
  <c r="V317" i="32"/>
  <c r="V319" i="32"/>
  <c r="V321" i="32"/>
  <c r="V323" i="32"/>
  <c r="V325" i="32"/>
  <c r="V327" i="32"/>
  <c r="V329" i="32"/>
  <c r="V331" i="32"/>
  <c r="V333" i="32"/>
  <c r="V335" i="32"/>
  <c r="V337" i="32"/>
  <c r="V316" i="27"/>
  <c r="V318" i="27"/>
  <c r="V320" i="27"/>
  <c r="V322" i="27"/>
  <c r="V324" i="27"/>
  <c r="V326" i="27"/>
  <c r="V328" i="27"/>
  <c r="V330" i="27"/>
  <c r="V332" i="27"/>
  <c r="V334" i="27"/>
  <c r="V336" i="27"/>
  <c r="V338" i="27"/>
  <c r="V317" i="29"/>
  <c r="V319" i="29"/>
  <c r="V321" i="29"/>
  <c r="V323" i="29"/>
  <c r="V325" i="29"/>
  <c r="V327" i="29"/>
  <c r="V329" i="29"/>
  <c r="V331" i="29"/>
  <c r="V333" i="29"/>
  <c r="V337" i="29"/>
  <c r="V366" i="30"/>
  <c r="V368" i="30"/>
  <c r="V367" i="27"/>
  <c r="N65" i="1"/>
  <c r="V366" i="1"/>
  <c r="V368" i="1"/>
  <c r="V367" i="26"/>
  <c r="V366" i="32"/>
  <c r="V368" i="32"/>
  <c r="V320" i="1"/>
  <c r="V317" i="1"/>
  <c r="V322" i="1"/>
  <c r="V324" i="1"/>
  <c r="V326" i="1"/>
  <c r="V328" i="1"/>
  <c r="V330" i="1"/>
  <c r="V332" i="1"/>
  <c r="V334" i="1"/>
  <c r="V336" i="1"/>
  <c r="V338" i="1"/>
  <c r="V345" i="1"/>
  <c r="V347" i="1"/>
  <c r="V349" i="1"/>
  <c r="V351" i="1"/>
  <c r="V353" i="1"/>
  <c r="V355" i="1"/>
  <c r="V357" i="1"/>
  <c r="V359" i="1"/>
  <c r="V361" i="1"/>
  <c r="V363" i="1"/>
  <c r="V365" i="1"/>
  <c r="V367" i="1"/>
  <c r="V316" i="28"/>
  <c r="V318" i="28"/>
  <c r="V320" i="28"/>
  <c r="V322" i="28"/>
  <c r="V324" i="28"/>
  <c r="V326" i="28"/>
  <c r="V328" i="28"/>
  <c r="V330" i="28"/>
  <c r="V332" i="28"/>
  <c r="V334" i="28"/>
  <c r="V336" i="28"/>
  <c r="V338" i="28"/>
  <c r="V317" i="26"/>
  <c r="V319" i="26"/>
  <c r="V321" i="26"/>
  <c r="V323" i="26"/>
  <c r="V325" i="26"/>
  <c r="V327" i="26"/>
  <c r="V329" i="26"/>
  <c r="V331" i="26"/>
  <c r="V333" i="26"/>
  <c r="V335" i="26"/>
  <c r="V337" i="26"/>
  <c r="V316" i="30"/>
  <c r="V318" i="30"/>
  <c r="V320" i="30"/>
  <c r="V322" i="30"/>
  <c r="V324" i="30"/>
  <c r="V326" i="30"/>
  <c r="V328" i="30"/>
  <c r="V330" i="30"/>
  <c r="V332" i="30"/>
  <c r="V334" i="30"/>
  <c r="V336" i="30"/>
  <c r="V338" i="30"/>
  <c r="V317" i="25"/>
  <c r="V319" i="25"/>
  <c r="V321" i="25"/>
  <c r="V323" i="25"/>
  <c r="V325" i="25"/>
  <c r="V327" i="25"/>
  <c r="V329" i="25"/>
  <c r="V331" i="25"/>
  <c r="V333" i="25"/>
  <c r="V335" i="25"/>
  <c r="V337" i="25"/>
  <c r="V316" i="32"/>
  <c r="V318" i="32"/>
  <c r="V320" i="32"/>
  <c r="V322" i="32"/>
  <c r="V324" i="32"/>
  <c r="V326" i="32"/>
  <c r="V328" i="32"/>
  <c r="V330" i="32"/>
  <c r="V332" i="32"/>
  <c r="V334" i="32"/>
  <c r="V336" i="32"/>
  <c r="V338" i="32"/>
  <c r="V317" i="27"/>
  <c r="V319" i="27"/>
  <c r="V321" i="27"/>
  <c r="V323" i="27"/>
  <c r="V325" i="27"/>
  <c r="V327" i="27"/>
  <c r="V329" i="27"/>
  <c r="V331" i="27"/>
  <c r="V333" i="27"/>
  <c r="V335" i="27"/>
  <c r="V337" i="27"/>
  <c r="V316" i="29"/>
  <c r="V318" i="29"/>
  <c r="V320" i="29"/>
  <c r="V322" i="29"/>
  <c r="V324" i="29"/>
  <c r="V326" i="29"/>
  <c r="V328" i="29"/>
  <c r="V330" i="29"/>
  <c r="V332" i="29"/>
  <c r="V334" i="29"/>
  <c r="V336" i="29"/>
  <c r="V338" i="29"/>
  <c r="V345" i="28"/>
  <c r="V347" i="28"/>
  <c r="V349" i="28"/>
  <c r="V351" i="28"/>
  <c r="V353" i="28"/>
  <c r="V355" i="28"/>
  <c r="V357" i="28"/>
  <c r="V359" i="28"/>
  <c r="V361" i="28"/>
  <c r="V363" i="28"/>
  <c r="V365" i="28"/>
  <c r="V367" i="28"/>
  <c r="V346" i="26"/>
  <c r="V348" i="26"/>
  <c r="V350" i="26"/>
  <c r="V352" i="26"/>
  <c r="V354" i="26"/>
  <c r="V356" i="26"/>
  <c r="V358" i="26"/>
  <c r="V360" i="26"/>
  <c r="V362" i="26"/>
  <c r="V364" i="26"/>
  <c r="V366" i="26"/>
  <c r="V368" i="26"/>
  <c r="V345" i="30"/>
  <c r="V347" i="30"/>
  <c r="V349" i="30"/>
  <c r="V351" i="30"/>
  <c r="V353" i="30"/>
  <c r="V355" i="30"/>
  <c r="V357" i="30"/>
  <c r="V359" i="30"/>
  <c r="V361" i="30"/>
  <c r="V363" i="30"/>
  <c r="V365" i="30"/>
  <c r="V367" i="30"/>
  <c r="V346" i="25"/>
  <c r="V348" i="25"/>
  <c r="V350" i="25"/>
  <c r="V352" i="25"/>
  <c r="V354" i="25"/>
  <c r="V356" i="25"/>
  <c r="V358" i="25"/>
  <c r="V360" i="25"/>
  <c r="V362" i="25"/>
  <c r="V364" i="25"/>
  <c r="V366" i="25"/>
  <c r="V368" i="25"/>
  <c r="V345" i="32"/>
  <c r="V347" i="32"/>
  <c r="V349" i="32"/>
  <c r="V351" i="32"/>
  <c r="V367" i="32"/>
  <c r="V346" i="27"/>
  <c r="V348" i="27"/>
  <c r="V350" i="27"/>
  <c r="V352" i="27"/>
  <c r="V354" i="27"/>
  <c r="V356" i="27"/>
  <c r="V358" i="27"/>
  <c r="V360" i="27"/>
  <c r="V362" i="27"/>
  <c r="V364" i="27"/>
  <c r="V366" i="27"/>
  <c r="V368" i="27"/>
  <c r="V345" i="29"/>
  <c r="V347" i="29"/>
  <c r="V349" i="29"/>
  <c r="V351" i="29"/>
  <c r="V353" i="29"/>
  <c r="V355" i="29"/>
  <c r="V367" i="29"/>
  <c r="AN18" i="21"/>
  <c r="AI17" i="21"/>
  <c r="V346" i="1"/>
  <c r="V348" i="1"/>
  <c r="V350" i="1"/>
  <c r="V352" i="1"/>
  <c r="V354" i="1"/>
  <c r="V356" i="1"/>
  <c r="V358" i="1"/>
  <c r="V360" i="1"/>
  <c r="V362" i="1"/>
  <c r="V364" i="1"/>
  <c r="V345" i="26"/>
  <c r="V347" i="26"/>
  <c r="V349" i="26"/>
  <c r="V351" i="26"/>
  <c r="V353" i="26"/>
  <c r="V355" i="26"/>
  <c r="V357" i="26"/>
  <c r="V359" i="26"/>
  <c r="V361" i="26"/>
  <c r="V363" i="26"/>
  <c r="V365" i="26"/>
  <c r="V346" i="32"/>
  <c r="V348" i="32"/>
  <c r="V350" i="32"/>
  <c r="V352" i="32"/>
  <c r="V354" i="32"/>
  <c r="V356" i="32"/>
  <c r="V358" i="32"/>
  <c r="V360" i="32"/>
  <c r="V362" i="32"/>
  <c r="V364" i="32"/>
  <c r="V353" i="32"/>
  <c r="V355" i="32"/>
  <c r="V357" i="32"/>
  <c r="V359" i="32"/>
  <c r="V361" i="32"/>
  <c r="V363" i="32"/>
  <c r="V365" i="32"/>
  <c r="V346" i="30"/>
  <c r="V348" i="30"/>
  <c r="V350" i="30"/>
  <c r="V352" i="30"/>
  <c r="V354" i="30"/>
  <c r="V356" i="30"/>
  <c r="V358" i="30"/>
  <c r="V360" i="30"/>
  <c r="V362" i="30"/>
  <c r="V364" i="30"/>
  <c r="V345" i="27"/>
  <c r="V347" i="27"/>
  <c r="V349" i="27"/>
  <c r="V351" i="27"/>
  <c r="V353" i="27"/>
  <c r="V355" i="27"/>
  <c r="V357" i="27"/>
  <c r="V359" i="27"/>
  <c r="V361" i="27"/>
  <c r="V363" i="27"/>
  <c r="V365" i="27"/>
  <c r="V357" i="29"/>
  <c r="V359" i="29"/>
  <c r="V361" i="29"/>
  <c r="V363" i="29"/>
  <c r="V365" i="29"/>
  <c r="V315" i="28"/>
  <c r="V315" i="30"/>
  <c r="V315" i="32"/>
  <c r="V315" i="29"/>
  <c r="V319" i="1"/>
  <c r="V316" i="1"/>
  <c r="V315" i="26"/>
  <c r="V315" i="25"/>
  <c r="V315" i="27"/>
  <c r="V335" i="29"/>
  <c r="V318" i="1"/>
  <c r="P12" i="21"/>
  <c r="N66" i="1"/>
  <c r="AI18" i="21"/>
  <c r="AN17" i="21"/>
  <c r="AI16" i="21"/>
  <c r="BC18" i="21"/>
  <c r="Y17" i="21"/>
  <c r="AX16" i="21"/>
  <c r="AS17" i="21"/>
  <c r="BC16" i="21"/>
  <c r="Y18" i="21"/>
  <c r="AX17" i="21"/>
  <c r="AD16" i="21"/>
  <c r="AS18" i="21"/>
  <c r="BC21" i="21"/>
  <c r="Y21" i="21"/>
  <c r="AD21" i="21"/>
  <c r="AN21" i="21"/>
  <c r="AX21" i="21"/>
  <c r="AI21" i="21"/>
  <c r="BC20" i="21"/>
  <c r="AX20" i="21"/>
  <c r="AD20" i="21"/>
  <c r="AN20" i="21"/>
  <c r="Y20" i="21"/>
  <c r="AI20" i="21"/>
  <c r="AS20" i="21"/>
  <c r="AS19" i="21"/>
  <c r="AX19" i="21"/>
  <c r="Y19" i="21"/>
  <c r="AD19" i="21"/>
  <c r="BC19" i="21"/>
  <c r="AN19" i="21"/>
  <c r="AS21" i="21"/>
  <c r="AX18" i="21"/>
  <c r="AS16" i="21"/>
  <c r="AI19" i="21"/>
  <c r="AN16" i="21"/>
  <c r="BC17" i="21"/>
  <c r="AD17" i="21"/>
  <c r="AD18" i="21"/>
  <c r="A16" i="1"/>
  <c r="A18" i="28"/>
  <c r="A25" i="27"/>
  <c r="A21" i="27"/>
  <c r="A19" i="27"/>
  <c r="A17" i="27"/>
  <c r="A17" i="25"/>
  <c r="A19" i="25"/>
  <c r="A21" i="25"/>
  <c r="A23" i="25"/>
  <c r="A16" i="30"/>
  <c r="A18" i="30"/>
  <c r="A25" i="30"/>
  <c r="A23" i="30"/>
  <c r="A20" i="28"/>
  <c r="A23" i="1"/>
  <c r="A17" i="1"/>
  <c r="A22" i="1"/>
  <c r="A18" i="27"/>
  <c r="A20" i="27"/>
  <c r="A24" i="27"/>
  <c r="A16" i="27"/>
  <c r="A17" i="32"/>
  <c r="A19" i="32"/>
  <c r="A21" i="32"/>
  <c r="A23" i="32"/>
  <c r="A25" i="32"/>
  <c r="A16" i="32"/>
  <c r="A18" i="32"/>
  <c r="A20" i="32"/>
  <c r="A22" i="32"/>
  <c r="A24" i="30"/>
  <c r="A20" i="30"/>
  <c r="A17" i="28"/>
  <c r="A19" i="28"/>
  <c r="A21" i="28"/>
  <c r="A23" i="28"/>
  <c r="A20" i="1"/>
  <c r="A21" i="1"/>
  <c r="C35" i="1"/>
  <c r="C35" i="30"/>
  <c r="C35" i="26"/>
  <c r="C35" i="28"/>
  <c r="C35" i="29"/>
  <c r="C35" i="32"/>
  <c r="A16" i="26"/>
  <c r="A18" i="26"/>
  <c r="A20" i="26"/>
  <c r="A22" i="26"/>
  <c r="A24" i="26"/>
  <c r="D33" i="1"/>
  <c r="W33" i="1" s="1"/>
  <c r="A17" i="26"/>
  <c r="A21" i="26"/>
  <c r="A25" i="26"/>
  <c r="E33" i="1"/>
  <c r="A19" i="26"/>
  <c r="A18" i="1"/>
  <c r="A24" i="1"/>
  <c r="A19" i="1"/>
  <c r="C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32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A25" i="34"/>
  <c r="A24" i="34"/>
  <c r="A23" i="34"/>
  <c r="A22" i="34"/>
  <c r="A21" i="34"/>
  <c r="A20" i="34"/>
  <c r="A19" i="34"/>
  <c r="A18" i="34"/>
  <c r="A2" i="1"/>
  <c r="H7" i="1"/>
  <c r="H6" i="1"/>
  <c r="D6" i="1"/>
  <c r="D374" i="27" l="1"/>
  <c r="D374" i="25"/>
  <c r="D374" i="26"/>
  <c r="D374" i="1"/>
  <c r="D374" i="29"/>
  <c r="D374" i="32"/>
  <c r="D374" i="30"/>
  <c r="D374" i="28"/>
  <c r="D344" i="1"/>
  <c r="D344" i="27"/>
  <c r="D344" i="30"/>
  <c r="D344" i="32"/>
  <c r="D344" i="26"/>
  <c r="D344" i="29"/>
  <c r="D344" i="25"/>
  <c r="D344" i="28"/>
  <c r="C344" i="27"/>
  <c r="V344" i="27" s="1"/>
  <c r="C344" i="25"/>
  <c r="V344" i="25" s="1"/>
  <c r="C344" i="26"/>
  <c r="V344" i="26" s="1"/>
  <c r="C344" i="1"/>
  <c r="C344" i="29"/>
  <c r="C344" i="32"/>
  <c r="C344" i="30"/>
  <c r="V344" i="30" s="1"/>
  <c r="C344" i="28"/>
  <c r="V344" i="28" s="1"/>
  <c r="C374" i="29"/>
  <c r="C374" i="28"/>
  <c r="C374" i="26"/>
  <c r="C374" i="30"/>
  <c r="C374" i="25"/>
  <c r="C374" i="32"/>
  <c r="C374" i="1"/>
  <c r="C374" i="27"/>
  <c r="T17" i="21"/>
  <c r="T20" i="21"/>
  <c r="T18" i="21"/>
  <c r="T19" i="21"/>
  <c r="T21" i="21"/>
  <c r="A17" i="34"/>
  <c r="A16" i="34"/>
  <c r="V344" i="29" l="1"/>
  <c r="V344" i="1"/>
  <c r="V344" i="32"/>
  <c r="S65" i="1"/>
  <c r="S66" i="1"/>
  <c r="T374" i="1"/>
  <c r="F374" i="29"/>
  <c r="F374" i="32"/>
  <c r="F374" i="30"/>
  <c r="F374" i="28"/>
  <c r="F374" i="1"/>
  <c r="F374" i="27"/>
  <c r="F374" i="25"/>
  <c r="F374" i="26"/>
  <c r="E374" i="30"/>
  <c r="E374" i="25"/>
  <c r="E374" i="27"/>
  <c r="E374" i="1"/>
  <c r="E374" i="29"/>
  <c r="E374" i="28"/>
  <c r="E374" i="26"/>
  <c r="E374" i="32"/>
  <c r="U398" i="29"/>
  <c r="T398" i="29"/>
  <c r="U397" i="29"/>
  <c r="T397" i="29"/>
  <c r="U396" i="29"/>
  <c r="T396" i="29"/>
  <c r="U395" i="29"/>
  <c r="T395" i="29"/>
  <c r="U394" i="29"/>
  <c r="T394" i="29"/>
  <c r="U393" i="29"/>
  <c r="T393" i="29"/>
  <c r="U392" i="29"/>
  <c r="T392" i="29"/>
  <c r="U391" i="29"/>
  <c r="T391" i="29"/>
  <c r="U390" i="29"/>
  <c r="T390" i="29"/>
  <c r="U389" i="29"/>
  <c r="T389" i="29"/>
  <c r="U388" i="29"/>
  <c r="T388" i="29"/>
  <c r="U387" i="29"/>
  <c r="T387" i="29"/>
  <c r="U386" i="29"/>
  <c r="T386" i="29"/>
  <c r="U385" i="29"/>
  <c r="T385" i="29"/>
  <c r="U384" i="29"/>
  <c r="T384" i="29"/>
  <c r="U383" i="29"/>
  <c r="T383" i="29"/>
  <c r="U382" i="29"/>
  <c r="T382" i="29"/>
  <c r="U381" i="29"/>
  <c r="T381" i="29"/>
  <c r="U380" i="29"/>
  <c r="T380" i="29"/>
  <c r="U379" i="29"/>
  <c r="T379" i="29"/>
  <c r="U378" i="29"/>
  <c r="T378" i="29"/>
  <c r="U377" i="29"/>
  <c r="T377" i="29"/>
  <c r="U376" i="29"/>
  <c r="T376" i="29"/>
  <c r="U375" i="29"/>
  <c r="T375" i="29"/>
  <c r="T374" i="29"/>
  <c r="T368" i="29"/>
  <c r="T367" i="29"/>
  <c r="T366" i="29"/>
  <c r="T365" i="29"/>
  <c r="T364" i="29"/>
  <c r="T363" i="29"/>
  <c r="T362" i="29"/>
  <c r="T361" i="29"/>
  <c r="T360" i="29"/>
  <c r="T359" i="29"/>
  <c r="T358" i="29"/>
  <c r="T357" i="29"/>
  <c r="T356" i="29"/>
  <c r="T355" i="29"/>
  <c r="T354" i="29"/>
  <c r="T353" i="29"/>
  <c r="T352" i="29"/>
  <c r="T351" i="29"/>
  <c r="T350" i="29"/>
  <c r="T349" i="29"/>
  <c r="T348" i="29"/>
  <c r="T347" i="29"/>
  <c r="T346" i="29"/>
  <c r="T345" i="29"/>
  <c r="T344" i="29"/>
  <c r="T338" i="29"/>
  <c r="T337" i="29"/>
  <c r="T336" i="29"/>
  <c r="T335" i="29"/>
  <c r="T334" i="29"/>
  <c r="T333" i="29"/>
  <c r="T332" i="29"/>
  <c r="T331" i="29"/>
  <c r="T330" i="29"/>
  <c r="T329" i="29"/>
  <c r="T328" i="29"/>
  <c r="T327" i="29"/>
  <c r="T326" i="29"/>
  <c r="T325" i="29"/>
  <c r="T324" i="29"/>
  <c r="T323" i="29"/>
  <c r="T322" i="29"/>
  <c r="T321" i="29"/>
  <c r="T320" i="29"/>
  <c r="T319" i="29"/>
  <c r="T318" i="29"/>
  <c r="T317" i="29"/>
  <c r="T316" i="29"/>
  <c r="T315" i="29"/>
  <c r="T314" i="29"/>
  <c r="V314" i="29" s="1"/>
  <c r="U398" i="27"/>
  <c r="T398" i="27"/>
  <c r="U397" i="27"/>
  <c r="T397" i="27"/>
  <c r="U396" i="27"/>
  <c r="T396" i="27"/>
  <c r="U395" i="27"/>
  <c r="T395" i="27"/>
  <c r="U394" i="27"/>
  <c r="T394" i="27"/>
  <c r="U393" i="27"/>
  <c r="T393" i="27"/>
  <c r="U392" i="27"/>
  <c r="T392" i="27"/>
  <c r="U391" i="27"/>
  <c r="T391" i="27"/>
  <c r="U390" i="27"/>
  <c r="T390" i="27"/>
  <c r="U389" i="27"/>
  <c r="T389" i="27"/>
  <c r="U388" i="27"/>
  <c r="T388" i="27"/>
  <c r="U387" i="27"/>
  <c r="T387" i="27"/>
  <c r="U386" i="27"/>
  <c r="T386" i="27"/>
  <c r="U385" i="27"/>
  <c r="T385" i="27"/>
  <c r="U384" i="27"/>
  <c r="T384" i="27"/>
  <c r="U383" i="27"/>
  <c r="T383" i="27"/>
  <c r="U382" i="27"/>
  <c r="T382" i="27"/>
  <c r="U381" i="27"/>
  <c r="T381" i="27"/>
  <c r="U380" i="27"/>
  <c r="T380" i="27"/>
  <c r="U379" i="27"/>
  <c r="T379" i="27"/>
  <c r="U378" i="27"/>
  <c r="T378" i="27"/>
  <c r="U377" i="27"/>
  <c r="T377" i="27"/>
  <c r="U376" i="27"/>
  <c r="T376" i="27"/>
  <c r="U375" i="27"/>
  <c r="T375" i="27"/>
  <c r="T374" i="27"/>
  <c r="T368" i="27"/>
  <c r="T367" i="27"/>
  <c r="T366" i="27"/>
  <c r="T365" i="27"/>
  <c r="T364" i="27"/>
  <c r="T363" i="27"/>
  <c r="T362" i="27"/>
  <c r="T361" i="27"/>
  <c r="T360" i="27"/>
  <c r="T359" i="27"/>
  <c r="T358" i="27"/>
  <c r="T357" i="27"/>
  <c r="T356" i="27"/>
  <c r="T355" i="27"/>
  <c r="T354" i="27"/>
  <c r="T353" i="27"/>
  <c r="T352" i="27"/>
  <c r="T351" i="27"/>
  <c r="T350" i="27"/>
  <c r="T349" i="27"/>
  <c r="T348" i="27"/>
  <c r="T347" i="27"/>
  <c r="T346" i="27"/>
  <c r="T345" i="27"/>
  <c r="T344" i="27"/>
  <c r="T338" i="27"/>
  <c r="T337" i="27"/>
  <c r="T336" i="27"/>
  <c r="T335" i="27"/>
  <c r="T334" i="27"/>
  <c r="T333" i="27"/>
  <c r="T332" i="27"/>
  <c r="T331" i="27"/>
  <c r="T330" i="27"/>
  <c r="T329" i="27"/>
  <c r="T328" i="27"/>
  <c r="T327" i="27"/>
  <c r="T326" i="27"/>
  <c r="T325" i="27"/>
  <c r="T324" i="27"/>
  <c r="T323" i="27"/>
  <c r="T322" i="27"/>
  <c r="T321" i="27"/>
  <c r="T320" i="27"/>
  <c r="T319" i="27"/>
  <c r="T318" i="27"/>
  <c r="T317" i="27"/>
  <c r="T316" i="27"/>
  <c r="T315" i="27"/>
  <c r="T314" i="27"/>
  <c r="V314" i="27" s="1"/>
  <c r="U398" i="32"/>
  <c r="T398" i="32"/>
  <c r="U397" i="32"/>
  <c r="T397" i="32"/>
  <c r="U396" i="32"/>
  <c r="T396" i="32"/>
  <c r="U395" i="32"/>
  <c r="T395" i="32"/>
  <c r="U394" i="32"/>
  <c r="T394" i="32"/>
  <c r="U393" i="32"/>
  <c r="T393" i="32"/>
  <c r="U392" i="32"/>
  <c r="T392" i="32"/>
  <c r="U391" i="32"/>
  <c r="T391" i="32"/>
  <c r="U390" i="32"/>
  <c r="T390" i="32"/>
  <c r="U389" i="32"/>
  <c r="T389" i="32"/>
  <c r="U388" i="32"/>
  <c r="T388" i="32"/>
  <c r="U387" i="32"/>
  <c r="T387" i="32"/>
  <c r="U386" i="32"/>
  <c r="T386" i="32"/>
  <c r="U385" i="32"/>
  <c r="T385" i="32"/>
  <c r="U384" i="32"/>
  <c r="T384" i="32"/>
  <c r="U383" i="32"/>
  <c r="T383" i="32"/>
  <c r="U382" i="32"/>
  <c r="T382" i="32"/>
  <c r="U381" i="32"/>
  <c r="T381" i="32"/>
  <c r="U380" i="32"/>
  <c r="T380" i="32"/>
  <c r="U379" i="32"/>
  <c r="T379" i="32"/>
  <c r="U378" i="32"/>
  <c r="T378" i="32"/>
  <c r="U377" i="32"/>
  <c r="T377" i="32"/>
  <c r="U376" i="32"/>
  <c r="T376" i="32"/>
  <c r="U375" i="32"/>
  <c r="T375" i="32"/>
  <c r="T374" i="32"/>
  <c r="T368" i="32"/>
  <c r="T367" i="32"/>
  <c r="T366" i="32"/>
  <c r="T365" i="32"/>
  <c r="T364" i="32"/>
  <c r="T363" i="32"/>
  <c r="T362" i="32"/>
  <c r="T361" i="32"/>
  <c r="T360" i="32"/>
  <c r="T359" i="32"/>
  <c r="T358" i="32"/>
  <c r="T357" i="32"/>
  <c r="T356" i="32"/>
  <c r="T355" i="32"/>
  <c r="T354" i="32"/>
  <c r="T353" i="32"/>
  <c r="T352" i="32"/>
  <c r="T351" i="32"/>
  <c r="T350" i="32"/>
  <c r="T349" i="32"/>
  <c r="T348" i="32"/>
  <c r="T347" i="32"/>
  <c r="T346" i="32"/>
  <c r="T345" i="32"/>
  <c r="T344" i="32"/>
  <c r="T338" i="32"/>
  <c r="T337" i="32"/>
  <c r="T336" i="32"/>
  <c r="T335" i="32"/>
  <c r="T334" i="32"/>
  <c r="T333" i="32"/>
  <c r="T332" i="32"/>
  <c r="T331" i="32"/>
  <c r="T330" i="32"/>
  <c r="T329" i="32"/>
  <c r="T328" i="32"/>
  <c r="T327" i="32"/>
  <c r="T326" i="32"/>
  <c r="T325" i="32"/>
  <c r="T324" i="32"/>
  <c r="T323" i="32"/>
  <c r="T322" i="32"/>
  <c r="T321" i="32"/>
  <c r="T320" i="32"/>
  <c r="T319" i="32"/>
  <c r="T318" i="32"/>
  <c r="T317" i="32"/>
  <c r="T316" i="32"/>
  <c r="T315" i="32"/>
  <c r="T314" i="32"/>
  <c r="V314" i="32" s="1"/>
  <c r="U398" i="25"/>
  <c r="T398" i="25"/>
  <c r="U397" i="25"/>
  <c r="T397" i="25"/>
  <c r="U396" i="25"/>
  <c r="T396" i="25"/>
  <c r="U395" i="25"/>
  <c r="T395" i="25"/>
  <c r="U394" i="25"/>
  <c r="T394" i="25"/>
  <c r="U393" i="25"/>
  <c r="T393" i="25"/>
  <c r="U392" i="25"/>
  <c r="T392" i="25"/>
  <c r="U391" i="25"/>
  <c r="T391" i="25"/>
  <c r="U390" i="25"/>
  <c r="T390" i="25"/>
  <c r="U389" i="25"/>
  <c r="T389" i="25"/>
  <c r="U388" i="25"/>
  <c r="T388" i="25"/>
  <c r="U387" i="25"/>
  <c r="T387" i="25"/>
  <c r="U386" i="25"/>
  <c r="T386" i="25"/>
  <c r="U385" i="25"/>
  <c r="T385" i="25"/>
  <c r="U384" i="25"/>
  <c r="T384" i="25"/>
  <c r="U383" i="25"/>
  <c r="T383" i="25"/>
  <c r="U382" i="25"/>
  <c r="T382" i="25"/>
  <c r="U381" i="25"/>
  <c r="T381" i="25"/>
  <c r="U380" i="25"/>
  <c r="T380" i="25"/>
  <c r="U379" i="25"/>
  <c r="T379" i="25"/>
  <c r="U378" i="25"/>
  <c r="T378" i="25"/>
  <c r="U377" i="25"/>
  <c r="T377" i="25"/>
  <c r="U376" i="25"/>
  <c r="T376" i="25"/>
  <c r="U375" i="25"/>
  <c r="T375" i="25"/>
  <c r="T374" i="25"/>
  <c r="T368" i="25"/>
  <c r="T367" i="25"/>
  <c r="T366" i="25"/>
  <c r="T365" i="25"/>
  <c r="T364" i="25"/>
  <c r="T363" i="25"/>
  <c r="T362" i="25"/>
  <c r="T361" i="25"/>
  <c r="T360" i="25"/>
  <c r="T359" i="25"/>
  <c r="T358" i="25"/>
  <c r="T357" i="25"/>
  <c r="T356" i="25"/>
  <c r="T355" i="25"/>
  <c r="T354" i="25"/>
  <c r="T353" i="25"/>
  <c r="T352" i="25"/>
  <c r="T351" i="25"/>
  <c r="T350" i="25"/>
  <c r="T349" i="25"/>
  <c r="T348" i="25"/>
  <c r="T347" i="25"/>
  <c r="T346" i="25"/>
  <c r="T345" i="25"/>
  <c r="T344" i="25"/>
  <c r="T338" i="25"/>
  <c r="T337" i="25"/>
  <c r="T336" i="25"/>
  <c r="T335" i="25"/>
  <c r="T334" i="25"/>
  <c r="T333" i="25"/>
  <c r="T332" i="25"/>
  <c r="T331" i="25"/>
  <c r="T330" i="25"/>
  <c r="T329" i="25"/>
  <c r="T328" i="25"/>
  <c r="T327" i="25"/>
  <c r="T326" i="25"/>
  <c r="T325" i="25"/>
  <c r="T324" i="25"/>
  <c r="T323" i="25"/>
  <c r="T322" i="25"/>
  <c r="T321" i="25"/>
  <c r="T320" i="25"/>
  <c r="T319" i="25"/>
  <c r="T318" i="25"/>
  <c r="T317" i="25"/>
  <c r="T316" i="25"/>
  <c r="T315" i="25"/>
  <c r="T314" i="25"/>
  <c r="V314" i="25" s="1"/>
  <c r="U398" i="30"/>
  <c r="T398" i="30"/>
  <c r="U397" i="30"/>
  <c r="T397" i="30"/>
  <c r="U396" i="30"/>
  <c r="T396" i="30"/>
  <c r="U395" i="30"/>
  <c r="T395" i="30"/>
  <c r="U394" i="30"/>
  <c r="T394" i="30"/>
  <c r="U393" i="30"/>
  <c r="T393" i="30"/>
  <c r="U392" i="30"/>
  <c r="T392" i="30"/>
  <c r="U391" i="30"/>
  <c r="T391" i="30"/>
  <c r="U390" i="30"/>
  <c r="T390" i="30"/>
  <c r="U389" i="30"/>
  <c r="T389" i="30"/>
  <c r="U388" i="30"/>
  <c r="T388" i="30"/>
  <c r="U387" i="30"/>
  <c r="T387" i="30"/>
  <c r="U386" i="30"/>
  <c r="T386" i="30"/>
  <c r="U385" i="30"/>
  <c r="T385" i="30"/>
  <c r="U384" i="30"/>
  <c r="T384" i="30"/>
  <c r="U383" i="30"/>
  <c r="T383" i="30"/>
  <c r="U382" i="30"/>
  <c r="T382" i="30"/>
  <c r="U381" i="30"/>
  <c r="T381" i="30"/>
  <c r="U380" i="30"/>
  <c r="T380" i="30"/>
  <c r="U379" i="30"/>
  <c r="T379" i="30"/>
  <c r="U378" i="30"/>
  <c r="T378" i="30"/>
  <c r="U377" i="30"/>
  <c r="T377" i="30"/>
  <c r="U376" i="30"/>
  <c r="T376" i="30"/>
  <c r="U375" i="30"/>
  <c r="T375" i="30"/>
  <c r="T374" i="30"/>
  <c r="T368" i="30"/>
  <c r="T367" i="30"/>
  <c r="T366" i="30"/>
  <c r="T365" i="30"/>
  <c r="T364" i="30"/>
  <c r="T363" i="30"/>
  <c r="T362" i="30"/>
  <c r="T361" i="30"/>
  <c r="T360" i="30"/>
  <c r="T359" i="30"/>
  <c r="T358" i="30"/>
  <c r="T357" i="30"/>
  <c r="T356" i="30"/>
  <c r="T355" i="30"/>
  <c r="T354" i="30"/>
  <c r="T353" i="30"/>
  <c r="T352" i="30"/>
  <c r="T351" i="30"/>
  <c r="T350" i="30"/>
  <c r="T349" i="30"/>
  <c r="T348" i="30"/>
  <c r="T347" i="30"/>
  <c r="T346" i="30"/>
  <c r="T345" i="30"/>
  <c r="T344" i="30"/>
  <c r="T338" i="30"/>
  <c r="T337" i="30"/>
  <c r="T336" i="30"/>
  <c r="T335" i="30"/>
  <c r="T334" i="30"/>
  <c r="T333" i="30"/>
  <c r="T332" i="30"/>
  <c r="T331" i="30"/>
  <c r="T330" i="30"/>
  <c r="T329" i="30"/>
  <c r="T328" i="30"/>
  <c r="T327" i="30"/>
  <c r="T326" i="30"/>
  <c r="T325" i="30"/>
  <c r="T324" i="30"/>
  <c r="T323" i="30"/>
  <c r="T322" i="30"/>
  <c r="T321" i="30"/>
  <c r="T320" i="30"/>
  <c r="T319" i="30"/>
  <c r="T318" i="30"/>
  <c r="T317" i="30"/>
  <c r="T316" i="30"/>
  <c r="T315" i="30"/>
  <c r="T314" i="30"/>
  <c r="V314" i="30" s="1"/>
  <c r="U398" i="26"/>
  <c r="T398" i="26"/>
  <c r="U397" i="26"/>
  <c r="T397" i="26"/>
  <c r="U396" i="26"/>
  <c r="T396" i="26"/>
  <c r="U395" i="26"/>
  <c r="T395" i="26"/>
  <c r="U394" i="26"/>
  <c r="T394" i="26"/>
  <c r="U393" i="26"/>
  <c r="T393" i="26"/>
  <c r="U392" i="26"/>
  <c r="T392" i="26"/>
  <c r="U391" i="26"/>
  <c r="T391" i="26"/>
  <c r="U390" i="26"/>
  <c r="T390" i="26"/>
  <c r="U389" i="26"/>
  <c r="T389" i="26"/>
  <c r="U388" i="26"/>
  <c r="T388" i="26"/>
  <c r="U387" i="26"/>
  <c r="T387" i="26"/>
  <c r="U386" i="26"/>
  <c r="T386" i="26"/>
  <c r="U385" i="26"/>
  <c r="T385" i="26"/>
  <c r="U384" i="26"/>
  <c r="T384" i="26"/>
  <c r="U383" i="26"/>
  <c r="T383" i="26"/>
  <c r="U382" i="26"/>
  <c r="T382" i="26"/>
  <c r="U381" i="26"/>
  <c r="T381" i="26"/>
  <c r="U380" i="26"/>
  <c r="T380" i="26"/>
  <c r="U379" i="26"/>
  <c r="T379" i="26"/>
  <c r="U378" i="26"/>
  <c r="T378" i="26"/>
  <c r="U377" i="26"/>
  <c r="T377" i="26"/>
  <c r="U376" i="26"/>
  <c r="T376" i="26"/>
  <c r="U375" i="26"/>
  <c r="T375" i="26"/>
  <c r="T374" i="26"/>
  <c r="T368" i="26"/>
  <c r="T367" i="26"/>
  <c r="T366" i="26"/>
  <c r="T365" i="26"/>
  <c r="T364" i="26"/>
  <c r="T363" i="26"/>
  <c r="T362" i="26"/>
  <c r="T361" i="26"/>
  <c r="T360" i="26"/>
  <c r="T359" i="26"/>
  <c r="T358" i="26"/>
  <c r="T357" i="26"/>
  <c r="T356" i="26"/>
  <c r="T355" i="26"/>
  <c r="T354" i="26"/>
  <c r="T353" i="26"/>
  <c r="T352" i="26"/>
  <c r="T351" i="26"/>
  <c r="T350" i="26"/>
  <c r="T349" i="26"/>
  <c r="T348" i="26"/>
  <c r="T347" i="26"/>
  <c r="T346" i="26"/>
  <c r="T345" i="26"/>
  <c r="T344" i="26"/>
  <c r="T338" i="26"/>
  <c r="T337" i="26"/>
  <c r="T336" i="26"/>
  <c r="T335" i="26"/>
  <c r="T334" i="26"/>
  <c r="T333" i="26"/>
  <c r="T332" i="26"/>
  <c r="T331" i="26"/>
  <c r="T330" i="26"/>
  <c r="T329" i="26"/>
  <c r="T328" i="26"/>
  <c r="T327" i="26"/>
  <c r="T326" i="26"/>
  <c r="T325" i="26"/>
  <c r="T324" i="26"/>
  <c r="T323" i="26"/>
  <c r="T322" i="26"/>
  <c r="T321" i="26"/>
  <c r="T320" i="26"/>
  <c r="T319" i="26"/>
  <c r="T318" i="26"/>
  <c r="T317" i="26"/>
  <c r="T316" i="26"/>
  <c r="T315" i="26"/>
  <c r="T314" i="26"/>
  <c r="V314" i="26" s="1"/>
  <c r="U398" i="28"/>
  <c r="T398" i="28"/>
  <c r="U397" i="28"/>
  <c r="T397" i="28"/>
  <c r="U396" i="28"/>
  <c r="T396" i="28"/>
  <c r="U395" i="28"/>
  <c r="T395" i="28"/>
  <c r="U394" i="28"/>
  <c r="T394" i="28"/>
  <c r="U393" i="28"/>
  <c r="T393" i="28"/>
  <c r="U392" i="28"/>
  <c r="T392" i="28"/>
  <c r="U391" i="28"/>
  <c r="T391" i="28"/>
  <c r="U390" i="28"/>
  <c r="T390" i="28"/>
  <c r="U389" i="28"/>
  <c r="T389" i="28"/>
  <c r="U388" i="28"/>
  <c r="T388" i="28"/>
  <c r="U387" i="28"/>
  <c r="T387" i="28"/>
  <c r="U386" i="28"/>
  <c r="T386" i="28"/>
  <c r="U385" i="28"/>
  <c r="T385" i="28"/>
  <c r="U384" i="28"/>
  <c r="T384" i="28"/>
  <c r="U383" i="28"/>
  <c r="T383" i="28"/>
  <c r="U382" i="28"/>
  <c r="T382" i="28"/>
  <c r="U381" i="28"/>
  <c r="T381" i="28"/>
  <c r="U380" i="28"/>
  <c r="T380" i="28"/>
  <c r="U379" i="28"/>
  <c r="T379" i="28"/>
  <c r="U378" i="28"/>
  <c r="T378" i="28"/>
  <c r="U377" i="28"/>
  <c r="T377" i="28"/>
  <c r="U376" i="28"/>
  <c r="T376" i="28"/>
  <c r="U375" i="28"/>
  <c r="T375" i="28"/>
  <c r="T374" i="28"/>
  <c r="T368" i="28"/>
  <c r="T367" i="28"/>
  <c r="T366" i="28"/>
  <c r="T365" i="28"/>
  <c r="T364" i="28"/>
  <c r="T363" i="28"/>
  <c r="T362" i="28"/>
  <c r="T361" i="28"/>
  <c r="T360" i="28"/>
  <c r="T359" i="28"/>
  <c r="T358" i="28"/>
  <c r="T357" i="28"/>
  <c r="T356" i="28"/>
  <c r="T355" i="28"/>
  <c r="T354" i="28"/>
  <c r="T353" i="28"/>
  <c r="T352" i="28"/>
  <c r="T351" i="28"/>
  <c r="T350" i="28"/>
  <c r="T349" i="28"/>
  <c r="T348" i="28"/>
  <c r="T347" i="28"/>
  <c r="T346" i="28"/>
  <c r="T345" i="28"/>
  <c r="T344" i="28"/>
  <c r="T338" i="28"/>
  <c r="T337" i="28"/>
  <c r="T336" i="28"/>
  <c r="T335" i="28"/>
  <c r="T334" i="28"/>
  <c r="T333" i="28"/>
  <c r="T332" i="28"/>
  <c r="T331" i="28"/>
  <c r="T330" i="28"/>
  <c r="T329" i="28"/>
  <c r="T328" i="28"/>
  <c r="T327" i="28"/>
  <c r="T326" i="28"/>
  <c r="T325" i="28"/>
  <c r="T324" i="28"/>
  <c r="T323" i="28"/>
  <c r="T322" i="28"/>
  <c r="T321" i="28"/>
  <c r="T320" i="28"/>
  <c r="T319" i="28"/>
  <c r="T318" i="28"/>
  <c r="T317" i="28"/>
  <c r="T316" i="28"/>
  <c r="T315" i="28"/>
  <c r="T314" i="28"/>
  <c r="V314" i="28" s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V314" i="1" s="1"/>
  <c r="U374" i="29" l="1"/>
  <c r="U374" i="30"/>
  <c r="U374" i="26"/>
  <c r="U374" i="32"/>
  <c r="U374" i="25"/>
  <c r="U374" i="27"/>
  <c r="U374" i="28"/>
  <c r="U374" i="1"/>
  <c r="K61" i="29"/>
  <c r="K61" i="27"/>
  <c r="K61" i="32"/>
  <c r="K61" i="25"/>
  <c r="K61" i="30"/>
  <c r="C18" i="21"/>
  <c r="C17" i="21"/>
  <c r="C16" i="21"/>
  <c r="C15" i="21"/>
  <c r="C14" i="21"/>
  <c r="C13" i="21"/>
  <c r="H13" i="21" s="1"/>
  <c r="I13" i="21" s="1"/>
  <c r="C12" i="21"/>
  <c r="B99" i="20"/>
  <c r="I95" i="4"/>
  <c r="H98" i="20" s="1"/>
  <c r="I98" i="20" s="1"/>
  <c r="F95" i="4"/>
  <c r="K100" i="20" s="1"/>
  <c r="L100" i="20" s="1"/>
  <c r="B97" i="20"/>
  <c r="K97" i="20" s="1"/>
  <c r="L97" i="20" s="1"/>
  <c r="B83" i="20"/>
  <c r="H83" i="20" s="1"/>
  <c r="I83" i="20" s="1"/>
  <c r="J88" i="4"/>
  <c r="N100" i="20"/>
  <c r="N85" i="20"/>
  <c r="J76" i="4"/>
  <c r="N84" i="20" s="1"/>
  <c r="J77" i="4"/>
  <c r="J75" i="4"/>
  <c r="G95" i="20"/>
  <c r="G96" i="20"/>
  <c r="B96" i="20"/>
  <c r="H96" i="20" s="1"/>
  <c r="B95" i="20"/>
  <c r="H95" i="20" s="1"/>
  <c r="A95" i="20"/>
  <c r="A96" i="20" s="1"/>
  <c r="A97" i="20" s="1"/>
  <c r="A98" i="20" s="1"/>
  <c r="A99" i="20" s="1"/>
  <c r="G81" i="20"/>
  <c r="G82" i="20" s="1"/>
  <c r="B82" i="20"/>
  <c r="H82" i="20" s="1"/>
  <c r="H85" i="20"/>
  <c r="I85" i="20" s="1"/>
  <c r="A81" i="20"/>
  <c r="A82" i="20" s="1"/>
  <c r="A83" i="20" s="1"/>
  <c r="A84" i="20" s="1"/>
  <c r="A85" i="20" s="1"/>
  <c r="A86" i="20" s="1"/>
  <c r="B81" i="20"/>
  <c r="K81" i="20" s="1"/>
  <c r="L81" i="20" s="1"/>
  <c r="K84" i="20"/>
  <c r="L84" i="20" s="1"/>
  <c r="H84" i="20"/>
  <c r="I84" i="20" s="1"/>
  <c r="K61" i="26"/>
  <c r="K61" i="28"/>
  <c r="H100" i="20" l="1"/>
  <c r="I100" i="20" s="1"/>
  <c r="N99" i="20"/>
  <c r="A100" i="20"/>
  <c r="A101" i="20" s="1"/>
  <c r="N95" i="20"/>
  <c r="D9" i="20" s="1"/>
  <c r="H99" i="20"/>
  <c r="I99" i="20" s="1"/>
  <c r="N96" i="20"/>
  <c r="K99" i="20"/>
  <c r="L99" i="20" s="1"/>
  <c r="N82" i="20"/>
  <c r="N97" i="20"/>
  <c r="N83" i="20"/>
  <c r="N81" i="20"/>
  <c r="D11" i="20" s="1"/>
  <c r="H97" i="20"/>
  <c r="I97" i="20" s="1"/>
  <c r="K96" i="20"/>
  <c r="L96" i="20" s="1"/>
  <c r="H81" i="20"/>
  <c r="I81" i="20" s="1"/>
  <c r="I96" i="20"/>
  <c r="I95" i="20"/>
  <c r="K95" i="20"/>
  <c r="L95" i="20" s="1"/>
  <c r="K82" i="20"/>
  <c r="L82" i="20" s="1"/>
  <c r="K83" i="20"/>
  <c r="L83" i="20" s="1"/>
  <c r="I82" i="20"/>
  <c r="L103" i="20" l="1"/>
  <c r="E9" i="20" s="1"/>
  <c r="F9" i="20" s="1"/>
  <c r="H16" i="21" s="1"/>
  <c r="I16" i="21" s="1"/>
  <c r="I102" i="20"/>
  <c r="I103" i="20" s="1"/>
  <c r="C9" i="20" s="1"/>
  <c r="I87" i="20"/>
  <c r="I88" i="20" s="1"/>
  <c r="C11" i="20" s="1"/>
  <c r="D18" i="21" s="1"/>
  <c r="L88" i="20"/>
  <c r="E11" i="20" s="1"/>
  <c r="F11" i="20" s="1"/>
  <c r="H18" i="21" s="1"/>
  <c r="I18" i="21" s="1"/>
  <c r="AA65" i="29" l="1"/>
  <c r="AA65" i="27"/>
  <c r="AA65" i="32"/>
  <c r="AA89" i="29"/>
  <c r="AA88" i="29"/>
  <c r="AA87" i="29"/>
  <c r="AA86" i="29"/>
  <c r="AA85" i="29"/>
  <c r="AA84" i="29"/>
  <c r="AA83" i="29"/>
  <c r="AA82" i="29"/>
  <c r="AA81" i="29"/>
  <c r="AA80" i="29"/>
  <c r="AA79" i="29"/>
  <c r="AA78" i="29"/>
  <c r="AA77" i="29"/>
  <c r="AA76" i="29"/>
  <c r="AA75" i="29"/>
  <c r="AA74" i="29"/>
  <c r="AA73" i="29"/>
  <c r="AA72" i="29"/>
  <c r="AA71" i="29"/>
  <c r="AA70" i="29"/>
  <c r="AA69" i="29"/>
  <c r="AA68" i="29"/>
  <c r="AA66" i="29"/>
  <c r="AA89" i="27"/>
  <c r="AA88" i="27"/>
  <c r="AA87" i="27"/>
  <c r="AA86" i="27"/>
  <c r="AA85" i="27"/>
  <c r="AA84" i="27"/>
  <c r="AA83" i="27"/>
  <c r="AA82" i="27"/>
  <c r="AA81" i="27"/>
  <c r="AA80" i="27"/>
  <c r="AA79" i="27"/>
  <c r="AA78" i="27"/>
  <c r="AA77" i="27"/>
  <c r="AA76" i="27"/>
  <c r="AA75" i="27"/>
  <c r="AA74" i="27"/>
  <c r="AA73" i="27"/>
  <c r="AA72" i="27"/>
  <c r="AA71" i="27"/>
  <c r="AA70" i="27"/>
  <c r="AA69" i="27"/>
  <c r="AA68" i="27"/>
  <c r="AA66" i="27"/>
  <c r="AA89" i="32"/>
  <c r="AA88" i="32"/>
  <c r="AA87" i="32"/>
  <c r="AA86" i="32"/>
  <c r="AA85" i="32"/>
  <c r="AA84" i="32"/>
  <c r="AA83" i="32"/>
  <c r="AA82" i="32"/>
  <c r="AA81" i="32"/>
  <c r="AA80" i="32"/>
  <c r="AA79" i="32"/>
  <c r="AA78" i="32"/>
  <c r="AA77" i="32"/>
  <c r="AA76" i="32"/>
  <c r="AA75" i="32"/>
  <c r="AA74" i="32"/>
  <c r="AA73" i="32"/>
  <c r="AA72" i="32"/>
  <c r="AA71" i="32"/>
  <c r="AA70" i="32"/>
  <c r="AA69" i="32"/>
  <c r="AA68" i="32"/>
  <c r="AA66" i="32"/>
  <c r="AA89" i="25"/>
  <c r="AA88" i="25"/>
  <c r="AA87" i="25"/>
  <c r="AA86" i="25"/>
  <c r="AA85" i="25"/>
  <c r="AA84" i="25"/>
  <c r="AA83" i="25"/>
  <c r="AA82" i="25"/>
  <c r="AA81" i="25"/>
  <c r="AA80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6" i="25"/>
  <c r="AA89" i="30"/>
  <c r="AA88" i="30"/>
  <c r="AA87" i="30"/>
  <c r="AA86" i="30"/>
  <c r="AA85" i="30"/>
  <c r="AA84" i="30"/>
  <c r="AA83" i="30"/>
  <c r="AA82" i="30"/>
  <c r="AA81" i="30"/>
  <c r="AA80" i="30"/>
  <c r="AA79" i="30"/>
  <c r="AA78" i="30"/>
  <c r="AA77" i="30"/>
  <c r="AA76" i="30"/>
  <c r="AA75" i="30"/>
  <c r="AA74" i="30"/>
  <c r="AA73" i="30"/>
  <c r="AA72" i="30"/>
  <c r="AA71" i="30"/>
  <c r="AA70" i="30"/>
  <c r="AA69" i="30"/>
  <c r="AA68" i="30"/>
  <c r="AA66" i="30"/>
  <c r="AA65" i="30"/>
  <c r="AA89" i="26"/>
  <c r="AA88" i="26"/>
  <c r="AA87" i="26"/>
  <c r="AA86" i="26"/>
  <c r="AA85" i="26"/>
  <c r="AA84" i="26"/>
  <c r="AA83" i="26"/>
  <c r="AA82" i="26"/>
  <c r="AA81" i="26"/>
  <c r="AA80" i="26"/>
  <c r="AA79" i="26"/>
  <c r="AA78" i="26"/>
  <c r="AA77" i="26"/>
  <c r="AA76" i="26"/>
  <c r="AA75" i="26"/>
  <c r="AA74" i="26"/>
  <c r="AA73" i="26"/>
  <c r="AA72" i="26"/>
  <c r="AA71" i="26"/>
  <c r="AA70" i="26"/>
  <c r="AA69" i="26"/>
  <c r="AA68" i="26"/>
  <c r="AA66" i="26"/>
  <c r="AA65" i="26"/>
  <c r="AA89" i="28"/>
  <c r="AA88" i="28"/>
  <c r="AA87" i="28"/>
  <c r="AA86" i="28"/>
  <c r="AA85" i="28"/>
  <c r="AA84" i="28"/>
  <c r="AA83" i="28"/>
  <c r="AA82" i="28"/>
  <c r="AA81" i="28"/>
  <c r="AA80" i="28"/>
  <c r="AA79" i="28"/>
  <c r="AA78" i="28"/>
  <c r="AA77" i="28"/>
  <c r="AA76" i="28"/>
  <c r="AA75" i="28"/>
  <c r="AA74" i="28"/>
  <c r="AA73" i="28"/>
  <c r="AA72" i="28"/>
  <c r="AA71" i="28"/>
  <c r="AA70" i="28"/>
  <c r="AA69" i="28"/>
  <c r="AA68" i="28"/>
  <c r="AA66" i="28"/>
  <c r="AA65" i="28"/>
  <c r="AA66" i="1"/>
  <c r="AA65" i="1"/>
  <c r="F344" i="1" l="1"/>
  <c r="M532" i="21"/>
  <c r="M196" i="21"/>
  <c r="F37" i="2"/>
  <c r="F36" i="2"/>
  <c r="F35" i="2"/>
  <c r="F34" i="2"/>
  <c r="F33" i="2"/>
  <c r="F32" i="2"/>
  <c r="F31" i="2"/>
  <c r="F30" i="2"/>
  <c r="A13" i="2"/>
  <c r="A14" i="2" s="1"/>
  <c r="A15" i="2" s="1"/>
  <c r="A16" i="2" s="1"/>
  <c r="A17" i="2" s="1"/>
  <c r="A18" i="2" s="1"/>
  <c r="A19" i="2" s="1"/>
  <c r="N7" i="2" l="1"/>
  <c r="M7" i="2"/>
  <c r="L7" i="2"/>
  <c r="K7" i="2"/>
  <c r="K6" i="2"/>
  <c r="I7" i="2"/>
  <c r="I6" i="2"/>
  <c r="H7" i="32"/>
  <c r="G7" i="32"/>
  <c r="H6" i="32"/>
  <c r="G6" i="32"/>
  <c r="H7" i="30"/>
  <c r="G7" i="30"/>
  <c r="H6" i="30"/>
  <c r="G6" i="30"/>
  <c r="H7" i="29"/>
  <c r="G7" i="29"/>
  <c r="H6" i="29"/>
  <c r="G6" i="29"/>
  <c r="H7" i="28"/>
  <c r="G7" i="28"/>
  <c r="H6" i="28"/>
  <c r="G6" i="28"/>
  <c r="H7" i="27"/>
  <c r="G7" i="27"/>
  <c r="H6" i="27"/>
  <c r="G6" i="27"/>
  <c r="H7" i="26"/>
  <c r="G7" i="26"/>
  <c r="H6" i="26"/>
  <c r="G6" i="26"/>
  <c r="H7" i="25"/>
  <c r="H6" i="25"/>
  <c r="G7" i="25"/>
  <c r="G6" i="25"/>
  <c r="B164" i="30"/>
  <c r="B163" i="30"/>
  <c r="B162" i="30"/>
  <c r="B161" i="30"/>
  <c r="B160" i="30"/>
  <c r="B159" i="30"/>
  <c r="B158" i="30"/>
  <c r="B157" i="30"/>
  <c r="B156" i="30"/>
  <c r="B155" i="30"/>
  <c r="B154" i="30"/>
  <c r="B153" i="30"/>
  <c r="B152" i="30"/>
  <c r="B151" i="30"/>
  <c r="B150" i="30"/>
  <c r="B149" i="30"/>
  <c r="B148" i="30"/>
  <c r="B147" i="30"/>
  <c r="B146" i="30"/>
  <c r="B145" i="30"/>
  <c r="B144" i="30"/>
  <c r="B143" i="30"/>
  <c r="B141" i="30"/>
  <c r="B140" i="30"/>
  <c r="B164" i="32"/>
  <c r="B163" i="32"/>
  <c r="B162" i="32"/>
  <c r="B161" i="32"/>
  <c r="B160" i="32"/>
  <c r="B159" i="32"/>
  <c r="B158" i="32"/>
  <c r="B157" i="32"/>
  <c r="B156" i="32"/>
  <c r="B155" i="32"/>
  <c r="B154" i="32"/>
  <c r="B153" i="32"/>
  <c r="B152" i="32"/>
  <c r="B151" i="32"/>
  <c r="B150" i="32"/>
  <c r="B149" i="32"/>
  <c r="B148" i="32"/>
  <c r="B147" i="32"/>
  <c r="B146" i="32"/>
  <c r="B145" i="32"/>
  <c r="B144" i="32"/>
  <c r="B143" i="32"/>
  <c r="B141" i="32"/>
  <c r="B140" i="32"/>
  <c r="B164" i="29"/>
  <c r="B163" i="29"/>
  <c r="B162" i="29"/>
  <c r="B161" i="29"/>
  <c r="B160" i="29"/>
  <c r="B159" i="29"/>
  <c r="B158" i="29"/>
  <c r="B157" i="29"/>
  <c r="B156" i="29"/>
  <c r="B155" i="29"/>
  <c r="B154" i="29"/>
  <c r="B153" i="29"/>
  <c r="B152" i="29"/>
  <c r="B151" i="29"/>
  <c r="B150" i="29"/>
  <c r="B149" i="29"/>
  <c r="B148" i="29"/>
  <c r="B147" i="29"/>
  <c r="B146" i="29"/>
  <c r="B145" i="29"/>
  <c r="B144" i="29"/>
  <c r="B143" i="29"/>
  <c r="B141" i="29"/>
  <c r="B140" i="29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0" i="28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1" i="26"/>
  <c r="B140" i="26"/>
  <c r="B164" i="27"/>
  <c r="B163" i="27"/>
  <c r="B162" i="27"/>
  <c r="B161" i="27"/>
  <c r="B160" i="27"/>
  <c r="B159" i="27"/>
  <c r="B158" i="27"/>
  <c r="B157" i="27"/>
  <c r="B156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B143" i="27"/>
  <c r="B141" i="27"/>
  <c r="B140" i="27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1" i="25"/>
  <c r="AA89" i="1"/>
  <c r="B164" i="1" s="1"/>
  <c r="AA88" i="1"/>
  <c r="B163" i="1" s="1"/>
  <c r="AA87" i="1"/>
  <c r="B162" i="1" s="1"/>
  <c r="AA86" i="1"/>
  <c r="B161" i="1" s="1"/>
  <c r="AA85" i="1"/>
  <c r="B160" i="1" s="1"/>
  <c r="AA84" i="1"/>
  <c r="B159" i="1" s="1"/>
  <c r="AA83" i="1"/>
  <c r="B158" i="1" s="1"/>
  <c r="AA82" i="1"/>
  <c r="B157" i="1" s="1"/>
  <c r="AA81" i="1"/>
  <c r="B156" i="1" s="1"/>
  <c r="AA80" i="1"/>
  <c r="B155" i="1" s="1"/>
  <c r="AA79" i="1"/>
  <c r="B154" i="1" s="1"/>
  <c r="AA78" i="1"/>
  <c r="B153" i="1" s="1"/>
  <c r="AA77" i="1"/>
  <c r="B152" i="1" s="1"/>
  <c r="AA76" i="1"/>
  <c r="B151" i="1" s="1"/>
  <c r="AA75" i="1"/>
  <c r="B150" i="1" s="1"/>
  <c r="AA74" i="1"/>
  <c r="B149" i="1" s="1"/>
  <c r="AA73" i="1"/>
  <c r="B148" i="1" s="1"/>
  <c r="AA72" i="1"/>
  <c r="B147" i="1" s="1"/>
  <c r="AA71" i="1"/>
  <c r="B146" i="1" s="1"/>
  <c r="AA70" i="1"/>
  <c r="B145" i="1" s="1"/>
  <c r="AA69" i="1"/>
  <c r="B144" i="1" s="1"/>
  <c r="AA67" i="1"/>
  <c r="B142" i="1" s="1"/>
  <c r="U109" i="25" l="1"/>
  <c r="E109" i="25" s="1"/>
  <c r="M70" i="25"/>
  <c r="U115" i="25"/>
  <c r="E115" i="25" s="1"/>
  <c r="M76" i="25"/>
  <c r="U121" i="25"/>
  <c r="E121" i="25" s="1"/>
  <c r="M82" i="25"/>
  <c r="U127" i="25"/>
  <c r="E127" i="25" s="1"/>
  <c r="M88" i="25"/>
  <c r="U109" i="27"/>
  <c r="E109" i="27" s="1"/>
  <c r="M70" i="27"/>
  <c r="U115" i="27"/>
  <c r="E115" i="27" s="1"/>
  <c r="M76" i="27"/>
  <c r="U121" i="27"/>
  <c r="E121" i="27" s="1"/>
  <c r="M82" i="27"/>
  <c r="U127" i="27"/>
  <c r="E127" i="27" s="1"/>
  <c r="M88" i="27"/>
  <c r="U109" i="26"/>
  <c r="E109" i="26" s="1"/>
  <c r="M70" i="26"/>
  <c r="U115" i="26"/>
  <c r="E115" i="26" s="1"/>
  <c r="M76" i="26"/>
  <c r="U121" i="26"/>
  <c r="E121" i="26" s="1"/>
  <c r="M82" i="26"/>
  <c r="U127" i="26"/>
  <c r="E127" i="26" s="1"/>
  <c r="M88" i="26"/>
  <c r="U110" i="28"/>
  <c r="E110" i="28" s="1"/>
  <c r="M71" i="28"/>
  <c r="U116" i="28"/>
  <c r="E116" i="28" s="1"/>
  <c r="M77" i="28"/>
  <c r="U122" i="28"/>
  <c r="E122" i="28" s="1"/>
  <c r="M83" i="28"/>
  <c r="U128" i="28"/>
  <c r="E128" i="28" s="1"/>
  <c r="M89" i="28"/>
  <c r="U110" i="29"/>
  <c r="E110" i="29" s="1"/>
  <c r="M71" i="29"/>
  <c r="U116" i="29"/>
  <c r="E116" i="29" s="1"/>
  <c r="M77" i="29"/>
  <c r="U122" i="29"/>
  <c r="E122" i="29" s="1"/>
  <c r="M83" i="29"/>
  <c r="U128" i="29"/>
  <c r="E128" i="29" s="1"/>
  <c r="M89" i="29"/>
  <c r="U110" i="32"/>
  <c r="E110" i="32" s="1"/>
  <c r="M71" i="32"/>
  <c r="U116" i="32"/>
  <c r="E116" i="32" s="1"/>
  <c r="M77" i="32"/>
  <c r="U122" i="32"/>
  <c r="E122" i="32" s="1"/>
  <c r="M83" i="32"/>
  <c r="U128" i="32"/>
  <c r="E128" i="32" s="1"/>
  <c r="M89" i="32"/>
  <c r="U110" i="30"/>
  <c r="E110" i="30" s="1"/>
  <c r="M71" i="30"/>
  <c r="U116" i="30"/>
  <c r="E116" i="30" s="1"/>
  <c r="M77" i="30"/>
  <c r="U122" i="30"/>
  <c r="E122" i="30" s="1"/>
  <c r="M83" i="30"/>
  <c r="U128" i="30"/>
  <c r="E128" i="30" s="1"/>
  <c r="M89" i="30"/>
  <c r="U110" i="27"/>
  <c r="E110" i="27" s="1"/>
  <c r="M71" i="27"/>
  <c r="U116" i="27"/>
  <c r="E116" i="27" s="1"/>
  <c r="M77" i="27"/>
  <c r="U122" i="27"/>
  <c r="E122" i="27" s="1"/>
  <c r="M83" i="27"/>
  <c r="U128" i="27"/>
  <c r="E128" i="27" s="1"/>
  <c r="M89" i="27"/>
  <c r="U110" i="26"/>
  <c r="E110" i="26" s="1"/>
  <c r="M71" i="26"/>
  <c r="U116" i="26"/>
  <c r="E116" i="26" s="1"/>
  <c r="M77" i="26"/>
  <c r="U122" i="26"/>
  <c r="E122" i="26" s="1"/>
  <c r="M83" i="26"/>
  <c r="U128" i="26"/>
  <c r="E128" i="26" s="1"/>
  <c r="M89" i="26"/>
  <c r="U111" i="28"/>
  <c r="E111" i="28" s="1"/>
  <c r="M72" i="28"/>
  <c r="U117" i="28"/>
  <c r="E117" i="28" s="1"/>
  <c r="M78" i="28"/>
  <c r="U123" i="28"/>
  <c r="E123" i="28" s="1"/>
  <c r="M84" i="28"/>
  <c r="U104" i="29"/>
  <c r="E104" i="29" s="1"/>
  <c r="M65" i="29"/>
  <c r="U111" i="29"/>
  <c r="E111" i="29" s="1"/>
  <c r="M72" i="29"/>
  <c r="U117" i="29"/>
  <c r="E117" i="29" s="1"/>
  <c r="M78" i="29"/>
  <c r="U123" i="29"/>
  <c r="E123" i="29" s="1"/>
  <c r="M84" i="29"/>
  <c r="U104" i="32"/>
  <c r="E104" i="32" s="1"/>
  <c r="M65" i="32"/>
  <c r="U111" i="32"/>
  <c r="E111" i="32" s="1"/>
  <c r="M72" i="32"/>
  <c r="U117" i="32"/>
  <c r="E117" i="32" s="1"/>
  <c r="M78" i="32"/>
  <c r="U123" i="32"/>
  <c r="E123" i="32" s="1"/>
  <c r="M84" i="32"/>
  <c r="U104" i="30"/>
  <c r="E104" i="30" s="1"/>
  <c r="M65" i="30"/>
  <c r="U111" i="30"/>
  <c r="E111" i="30" s="1"/>
  <c r="M72" i="30"/>
  <c r="U117" i="30"/>
  <c r="E117" i="30" s="1"/>
  <c r="M78" i="30"/>
  <c r="U123" i="30"/>
  <c r="E123" i="30" s="1"/>
  <c r="M84" i="30"/>
  <c r="U123" i="25"/>
  <c r="E123" i="25" s="1"/>
  <c r="M84" i="25"/>
  <c r="U117" i="27"/>
  <c r="E117" i="27" s="1"/>
  <c r="M78" i="27"/>
  <c r="U123" i="27"/>
  <c r="E123" i="27" s="1"/>
  <c r="M84" i="27"/>
  <c r="U104" i="26"/>
  <c r="E104" i="26" s="1"/>
  <c r="M65" i="26"/>
  <c r="U111" i="26"/>
  <c r="E111" i="26" s="1"/>
  <c r="M72" i="26"/>
  <c r="U117" i="26"/>
  <c r="E117" i="26" s="1"/>
  <c r="M78" i="26"/>
  <c r="U123" i="26"/>
  <c r="E123" i="26" s="1"/>
  <c r="M84" i="26"/>
  <c r="U104" i="28"/>
  <c r="E104" i="28" s="1"/>
  <c r="M65" i="28"/>
  <c r="U112" i="28"/>
  <c r="E112" i="28" s="1"/>
  <c r="M73" i="28"/>
  <c r="U118" i="28"/>
  <c r="E118" i="28" s="1"/>
  <c r="M79" i="28"/>
  <c r="U124" i="28"/>
  <c r="E124" i="28" s="1"/>
  <c r="M85" i="28"/>
  <c r="U105" i="29"/>
  <c r="E105" i="29" s="1"/>
  <c r="M66" i="29"/>
  <c r="U112" i="29"/>
  <c r="E112" i="29" s="1"/>
  <c r="M73" i="29"/>
  <c r="U118" i="29"/>
  <c r="E118" i="29" s="1"/>
  <c r="M79" i="29"/>
  <c r="U124" i="29"/>
  <c r="E124" i="29" s="1"/>
  <c r="M85" i="29"/>
  <c r="U105" i="32"/>
  <c r="E105" i="32" s="1"/>
  <c r="M66" i="32"/>
  <c r="U112" i="32"/>
  <c r="E112" i="32" s="1"/>
  <c r="M73" i="32"/>
  <c r="U118" i="32"/>
  <c r="E118" i="32" s="1"/>
  <c r="M79" i="32"/>
  <c r="U124" i="32"/>
  <c r="E124" i="32" s="1"/>
  <c r="M85" i="32"/>
  <c r="U105" i="30"/>
  <c r="E105" i="30" s="1"/>
  <c r="M66" i="30"/>
  <c r="U112" i="30"/>
  <c r="E112" i="30" s="1"/>
  <c r="M73" i="30"/>
  <c r="U118" i="30"/>
  <c r="E118" i="30" s="1"/>
  <c r="M79" i="30"/>
  <c r="U124" i="30"/>
  <c r="E124" i="30" s="1"/>
  <c r="M85" i="30"/>
  <c r="U122" i="25"/>
  <c r="E122" i="25" s="1"/>
  <c r="M83" i="25"/>
  <c r="U112" i="25"/>
  <c r="E112" i="25" s="1"/>
  <c r="M73" i="25"/>
  <c r="U118" i="25"/>
  <c r="E118" i="25" s="1"/>
  <c r="M79" i="25"/>
  <c r="U124" i="25"/>
  <c r="E124" i="25" s="1"/>
  <c r="M85" i="25"/>
  <c r="U105" i="27"/>
  <c r="E105" i="27" s="1"/>
  <c r="M66" i="27"/>
  <c r="U112" i="27"/>
  <c r="E112" i="27" s="1"/>
  <c r="M73" i="27"/>
  <c r="U118" i="27"/>
  <c r="E118" i="27" s="1"/>
  <c r="M79" i="27"/>
  <c r="U124" i="27"/>
  <c r="E124" i="27" s="1"/>
  <c r="M85" i="27"/>
  <c r="U105" i="26"/>
  <c r="E105" i="26" s="1"/>
  <c r="M66" i="26"/>
  <c r="U112" i="26"/>
  <c r="E112" i="26" s="1"/>
  <c r="M73" i="26"/>
  <c r="U118" i="26"/>
  <c r="E118" i="26" s="1"/>
  <c r="M79" i="26"/>
  <c r="U124" i="26"/>
  <c r="E124" i="26" s="1"/>
  <c r="M85" i="26"/>
  <c r="U107" i="28"/>
  <c r="E107" i="28" s="1"/>
  <c r="M68" i="28"/>
  <c r="U113" i="28"/>
  <c r="E113" i="28" s="1"/>
  <c r="M74" i="28"/>
  <c r="U119" i="28"/>
  <c r="E119" i="28" s="1"/>
  <c r="M80" i="28"/>
  <c r="U125" i="28"/>
  <c r="E125" i="28" s="1"/>
  <c r="M86" i="28"/>
  <c r="U107" i="29"/>
  <c r="E107" i="29" s="1"/>
  <c r="M68" i="29"/>
  <c r="U113" i="29"/>
  <c r="E113" i="29" s="1"/>
  <c r="M74" i="29"/>
  <c r="U119" i="29"/>
  <c r="E119" i="29" s="1"/>
  <c r="M80" i="29"/>
  <c r="U125" i="29"/>
  <c r="E125" i="29" s="1"/>
  <c r="M86" i="29"/>
  <c r="U107" i="32"/>
  <c r="E107" i="32" s="1"/>
  <c r="M68" i="32"/>
  <c r="U113" i="32"/>
  <c r="E113" i="32" s="1"/>
  <c r="M74" i="32"/>
  <c r="U119" i="32"/>
  <c r="E119" i="32" s="1"/>
  <c r="M80" i="32"/>
  <c r="U125" i="32"/>
  <c r="E125" i="32" s="1"/>
  <c r="M86" i="32"/>
  <c r="U107" i="30"/>
  <c r="E107" i="30" s="1"/>
  <c r="M68" i="30"/>
  <c r="U113" i="30"/>
  <c r="E113" i="30" s="1"/>
  <c r="M74" i="30"/>
  <c r="U119" i="30"/>
  <c r="E119" i="30" s="1"/>
  <c r="M80" i="30"/>
  <c r="U125" i="30"/>
  <c r="E125" i="30" s="1"/>
  <c r="M86" i="30"/>
  <c r="U116" i="25"/>
  <c r="E116" i="25" s="1"/>
  <c r="M77" i="25"/>
  <c r="U111" i="25"/>
  <c r="E111" i="25" s="1"/>
  <c r="M72" i="25"/>
  <c r="U117" i="25"/>
  <c r="E117" i="25" s="1"/>
  <c r="M78" i="25"/>
  <c r="U111" i="27"/>
  <c r="E111" i="27" s="1"/>
  <c r="M72" i="27"/>
  <c r="U107" i="25"/>
  <c r="E107" i="25" s="1"/>
  <c r="M68" i="25"/>
  <c r="U113" i="25"/>
  <c r="E113" i="25" s="1"/>
  <c r="M74" i="25"/>
  <c r="U119" i="25"/>
  <c r="E119" i="25" s="1"/>
  <c r="M80" i="25"/>
  <c r="U125" i="25"/>
  <c r="E125" i="25" s="1"/>
  <c r="M86" i="25"/>
  <c r="U107" i="27"/>
  <c r="E107" i="27" s="1"/>
  <c r="M68" i="27"/>
  <c r="U113" i="27"/>
  <c r="E113" i="27" s="1"/>
  <c r="M74" i="27"/>
  <c r="U119" i="27"/>
  <c r="E119" i="27" s="1"/>
  <c r="M80" i="27"/>
  <c r="U125" i="27"/>
  <c r="E125" i="27" s="1"/>
  <c r="M86" i="27"/>
  <c r="U107" i="26"/>
  <c r="E107" i="26" s="1"/>
  <c r="M68" i="26"/>
  <c r="U113" i="26"/>
  <c r="E113" i="26" s="1"/>
  <c r="M74" i="26"/>
  <c r="U119" i="26"/>
  <c r="E119" i="26" s="1"/>
  <c r="M80" i="26"/>
  <c r="U125" i="26"/>
  <c r="E125" i="26" s="1"/>
  <c r="M86" i="26"/>
  <c r="U108" i="28"/>
  <c r="E108" i="28" s="1"/>
  <c r="M69" i="28"/>
  <c r="U114" i="28"/>
  <c r="E114" i="28" s="1"/>
  <c r="M75" i="28"/>
  <c r="U120" i="28"/>
  <c r="E120" i="28" s="1"/>
  <c r="M81" i="28"/>
  <c r="U126" i="28"/>
  <c r="E126" i="28" s="1"/>
  <c r="M87" i="28"/>
  <c r="U108" i="29"/>
  <c r="E108" i="29" s="1"/>
  <c r="M69" i="29"/>
  <c r="U114" i="29"/>
  <c r="E114" i="29" s="1"/>
  <c r="M75" i="29"/>
  <c r="U120" i="29"/>
  <c r="E120" i="29" s="1"/>
  <c r="M81" i="29"/>
  <c r="U126" i="29"/>
  <c r="E126" i="29" s="1"/>
  <c r="M87" i="29"/>
  <c r="U108" i="32"/>
  <c r="E108" i="32" s="1"/>
  <c r="M69" i="32"/>
  <c r="U114" i="32"/>
  <c r="E114" i="32" s="1"/>
  <c r="M75" i="32"/>
  <c r="U120" i="32"/>
  <c r="E120" i="32" s="1"/>
  <c r="M81" i="32"/>
  <c r="U126" i="32"/>
  <c r="E126" i="32" s="1"/>
  <c r="M87" i="32"/>
  <c r="U108" i="30"/>
  <c r="E108" i="30" s="1"/>
  <c r="M69" i="30"/>
  <c r="U114" i="30"/>
  <c r="E114" i="30" s="1"/>
  <c r="M75" i="30"/>
  <c r="U120" i="30"/>
  <c r="E120" i="30" s="1"/>
  <c r="M81" i="30"/>
  <c r="U126" i="30"/>
  <c r="E126" i="30" s="1"/>
  <c r="M87" i="30"/>
  <c r="U110" i="25"/>
  <c r="E110" i="25" s="1"/>
  <c r="M71" i="25"/>
  <c r="U128" i="25"/>
  <c r="E128" i="25" s="1"/>
  <c r="M89" i="25"/>
  <c r="U104" i="27"/>
  <c r="E104" i="27" s="1"/>
  <c r="M65" i="27"/>
  <c r="U105" i="25"/>
  <c r="E105" i="25" s="1"/>
  <c r="M66" i="25"/>
  <c r="U108" i="25"/>
  <c r="E108" i="25" s="1"/>
  <c r="M69" i="25"/>
  <c r="U114" i="25"/>
  <c r="E114" i="25" s="1"/>
  <c r="M75" i="25"/>
  <c r="U120" i="25"/>
  <c r="E120" i="25" s="1"/>
  <c r="M81" i="25"/>
  <c r="U126" i="25"/>
  <c r="E126" i="25" s="1"/>
  <c r="M87" i="25"/>
  <c r="U108" i="27"/>
  <c r="E108" i="27" s="1"/>
  <c r="M69" i="27"/>
  <c r="U114" i="27"/>
  <c r="E114" i="27" s="1"/>
  <c r="M75" i="27"/>
  <c r="U120" i="27"/>
  <c r="E120" i="27" s="1"/>
  <c r="M81" i="27"/>
  <c r="U126" i="27"/>
  <c r="E126" i="27" s="1"/>
  <c r="M87" i="27"/>
  <c r="U108" i="26"/>
  <c r="E108" i="26" s="1"/>
  <c r="M69" i="26"/>
  <c r="U114" i="26"/>
  <c r="E114" i="26" s="1"/>
  <c r="M75" i="26"/>
  <c r="U120" i="26"/>
  <c r="E120" i="26" s="1"/>
  <c r="M81" i="26"/>
  <c r="U126" i="26"/>
  <c r="E126" i="26" s="1"/>
  <c r="M87" i="26"/>
  <c r="U109" i="28"/>
  <c r="E109" i="28" s="1"/>
  <c r="M70" i="28"/>
  <c r="U115" i="28"/>
  <c r="E115" i="28" s="1"/>
  <c r="M76" i="28"/>
  <c r="U121" i="28"/>
  <c r="E121" i="28" s="1"/>
  <c r="M82" i="28"/>
  <c r="U127" i="28"/>
  <c r="E127" i="28" s="1"/>
  <c r="M88" i="28"/>
  <c r="U109" i="29"/>
  <c r="E109" i="29" s="1"/>
  <c r="M70" i="29"/>
  <c r="U115" i="29"/>
  <c r="E115" i="29" s="1"/>
  <c r="M76" i="29"/>
  <c r="U121" i="29"/>
  <c r="E121" i="29" s="1"/>
  <c r="M82" i="29"/>
  <c r="U127" i="29"/>
  <c r="E127" i="29" s="1"/>
  <c r="M88" i="29"/>
  <c r="U109" i="32"/>
  <c r="E109" i="32" s="1"/>
  <c r="M70" i="32"/>
  <c r="U115" i="32"/>
  <c r="E115" i="32" s="1"/>
  <c r="M76" i="32"/>
  <c r="U121" i="32"/>
  <c r="E121" i="32" s="1"/>
  <c r="M82" i="32"/>
  <c r="U127" i="32"/>
  <c r="E127" i="32" s="1"/>
  <c r="M88" i="32"/>
  <c r="U109" i="30"/>
  <c r="E109" i="30" s="1"/>
  <c r="M70" i="30"/>
  <c r="U115" i="30"/>
  <c r="E115" i="30" s="1"/>
  <c r="M76" i="30"/>
  <c r="U121" i="30"/>
  <c r="E121" i="30" s="1"/>
  <c r="M82" i="30"/>
  <c r="U127" i="30"/>
  <c r="E127" i="30" s="1"/>
  <c r="M88" i="30"/>
  <c r="U108" i="1"/>
  <c r="E108" i="1" s="1"/>
  <c r="M69" i="1"/>
  <c r="U126" i="1"/>
  <c r="E126" i="1" s="1"/>
  <c r="M87" i="1"/>
  <c r="U109" i="1"/>
  <c r="E109" i="1" s="1"/>
  <c r="M70" i="1"/>
  <c r="U115" i="1"/>
  <c r="E115" i="1" s="1"/>
  <c r="M76" i="1"/>
  <c r="U121" i="1"/>
  <c r="E121" i="1" s="1"/>
  <c r="M82" i="1"/>
  <c r="U127" i="1"/>
  <c r="E127" i="1" s="1"/>
  <c r="M88" i="1"/>
  <c r="U110" i="1"/>
  <c r="E110" i="1" s="1"/>
  <c r="M71" i="1"/>
  <c r="U116" i="1"/>
  <c r="E116" i="1" s="1"/>
  <c r="M77" i="1"/>
  <c r="U122" i="1"/>
  <c r="E122" i="1" s="1"/>
  <c r="M83" i="1"/>
  <c r="U128" i="1"/>
  <c r="E128" i="1" s="1"/>
  <c r="M89" i="1"/>
  <c r="U123" i="1"/>
  <c r="E123" i="1" s="1"/>
  <c r="M84" i="1"/>
  <c r="U114" i="1"/>
  <c r="E114" i="1" s="1"/>
  <c r="M75" i="1"/>
  <c r="U111" i="1"/>
  <c r="E111" i="1" s="1"/>
  <c r="M72" i="1"/>
  <c r="U112" i="1"/>
  <c r="E112" i="1" s="1"/>
  <c r="M73" i="1"/>
  <c r="U124" i="1"/>
  <c r="E124" i="1" s="1"/>
  <c r="M85" i="1"/>
  <c r="U120" i="1"/>
  <c r="E120" i="1" s="1"/>
  <c r="M81" i="1"/>
  <c r="U117" i="1"/>
  <c r="E117" i="1" s="1"/>
  <c r="M78" i="1"/>
  <c r="U118" i="1"/>
  <c r="E118" i="1" s="1"/>
  <c r="M79" i="1"/>
  <c r="U106" i="1"/>
  <c r="E106" i="1" s="1"/>
  <c r="M67" i="1"/>
  <c r="U113" i="1"/>
  <c r="E113" i="1" s="1"/>
  <c r="M74" i="1"/>
  <c r="U119" i="1"/>
  <c r="E119" i="1" s="1"/>
  <c r="M80" i="1"/>
  <c r="U125" i="1"/>
  <c r="E125" i="1" s="1"/>
  <c r="M86" i="1"/>
  <c r="A128" i="30"/>
  <c r="A164" i="30" s="1"/>
  <c r="A200" i="30" s="1"/>
  <c r="A127" i="30"/>
  <c r="A163" i="30" s="1"/>
  <c r="A199" i="30" s="1"/>
  <c r="A126" i="30"/>
  <c r="A162" i="30" s="1"/>
  <c r="A198" i="30" s="1"/>
  <c r="A125" i="30"/>
  <c r="A161" i="30" s="1"/>
  <c r="A197" i="30" s="1"/>
  <c r="A124" i="30"/>
  <c r="A160" i="30" s="1"/>
  <c r="A196" i="30" s="1"/>
  <c r="A123" i="30"/>
  <c r="A159" i="30" s="1"/>
  <c r="A195" i="30" s="1"/>
  <c r="A122" i="30"/>
  <c r="A158" i="30" s="1"/>
  <c r="A194" i="30" s="1"/>
  <c r="A121" i="30"/>
  <c r="A157" i="30" s="1"/>
  <c r="A193" i="30" s="1"/>
  <c r="A120" i="30"/>
  <c r="A156" i="30" s="1"/>
  <c r="A192" i="30" s="1"/>
  <c r="A119" i="30"/>
  <c r="A155" i="30" s="1"/>
  <c r="A191" i="30" s="1"/>
  <c r="A118" i="30"/>
  <c r="A154" i="30" s="1"/>
  <c r="A190" i="30" s="1"/>
  <c r="A117" i="30"/>
  <c r="A153" i="30" s="1"/>
  <c r="A189" i="30" s="1"/>
  <c r="A116" i="30"/>
  <c r="A152" i="30" s="1"/>
  <c r="A188" i="30" s="1"/>
  <c r="A115" i="30"/>
  <c r="A151" i="30" s="1"/>
  <c r="A187" i="30" s="1"/>
  <c r="A114" i="30"/>
  <c r="A150" i="30" s="1"/>
  <c r="A186" i="30" s="1"/>
  <c r="A113" i="30"/>
  <c r="A149" i="30" s="1"/>
  <c r="A185" i="30" s="1"/>
  <c r="A112" i="30"/>
  <c r="A148" i="30" s="1"/>
  <c r="A184" i="30" s="1"/>
  <c r="A111" i="30"/>
  <c r="A147" i="30" s="1"/>
  <c r="A183" i="30" s="1"/>
  <c r="A110" i="30"/>
  <c r="A146" i="30" s="1"/>
  <c r="A182" i="30" s="1"/>
  <c r="A109" i="30"/>
  <c r="A145" i="30" s="1"/>
  <c r="A181" i="30" s="1"/>
  <c r="A108" i="30"/>
  <c r="A144" i="30" s="1"/>
  <c r="A180" i="30" s="1"/>
  <c r="A107" i="30"/>
  <c r="A143" i="30" s="1"/>
  <c r="A179" i="30" s="1"/>
  <c r="A106" i="30"/>
  <c r="A142" i="30" s="1"/>
  <c r="A178" i="30" s="1"/>
  <c r="A105" i="30"/>
  <c r="A141" i="30" s="1"/>
  <c r="A177" i="30" s="1"/>
  <c r="A104" i="30"/>
  <c r="A140" i="30" s="1"/>
  <c r="A176" i="30" s="1"/>
  <c r="A128" i="32"/>
  <c r="A164" i="32" s="1"/>
  <c r="A200" i="32" s="1"/>
  <c r="A127" i="32"/>
  <c r="A163" i="32" s="1"/>
  <c r="A199" i="32" s="1"/>
  <c r="A126" i="32"/>
  <c r="A162" i="32" s="1"/>
  <c r="A198" i="32" s="1"/>
  <c r="A125" i="32"/>
  <c r="A161" i="32" s="1"/>
  <c r="A197" i="32" s="1"/>
  <c r="A124" i="32"/>
  <c r="A160" i="32" s="1"/>
  <c r="A196" i="32" s="1"/>
  <c r="A123" i="32"/>
  <c r="A159" i="32" s="1"/>
  <c r="A195" i="32" s="1"/>
  <c r="A122" i="32"/>
  <c r="A158" i="32" s="1"/>
  <c r="A194" i="32" s="1"/>
  <c r="A121" i="32"/>
  <c r="A157" i="32" s="1"/>
  <c r="A193" i="32" s="1"/>
  <c r="A120" i="32"/>
  <c r="A156" i="32" s="1"/>
  <c r="A192" i="32" s="1"/>
  <c r="A119" i="32"/>
  <c r="A155" i="32" s="1"/>
  <c r="A191" i="32" s="1"/>
  <c r="A118" i="32"/>
  <c r="A154" i="32" s="1"/>
  <c r="A190" i="32" s="1"/>
  <c r="A117" i="32"/>
  <c r="A153" i="32" s="1"/>
  <c r="A189" i="32" s="1"/>
  <c r="A116" i="32"/>
  <c r="A152" i="32" s="1"/>
  <c r="A188" i="32" s="1"/>
  <c r="A115" i="32"/>
  <c r="A151" i="32" s="1"/>
  <c r="A187" i="32" s="1"/>
  <c r="A114" i="32"/>
  <c r="A150" i="32" s="1"/>
  <c r="A186" i="32" s="1"/>
  <c r="A113" i="32"/>
  <c r="A149" i="32" s="1"/>
  <c r="A185" i="32" s="1"/>
  <c r="A112" i="32"/>
  <c r="A148" i="32" s="1"/>
  <c r="A184" i="32" s="1"/>
  <c r="A111" i="32"/>
  <c r="A147" i="32" s="1"/>
  <c r="A183" i="32" s="1"/>
  <c r="A110" i="32"/>
  <c r="A146" i="32" s="1"/>
  <c r="A182" i="32" s="1"/>
  <c r="A109" i="32"/>
  <c r="A145" i="32" s="1"/>
  <c r="A181" i="32" s="1"/>
  <c r="A108" i="32"/>
  <c r="A144" i="32" s="1"/>
  <c r="A180" i="32" s="1"/>
  <c r="A107" i="32"/>
  <c r="A143" i="32" s="1"/>
  <c r="A179" i="32" s="1"/>
  <c r="A106" i="32"/>
  <c r="A142" i="32" s="1"/>
  <c r="A178" i="32" s="1"/>
  <c r="A105" i="32"/>
  <c r="A141" i="32" s="1"/>
  <c r="A177" i="32" s="1"/>
  <c r="A104" i="32"/>
  <c r="A140" i="32" s="1"/>
  <c r="A176" i="32" s="1"/>
  <c r="A128" i="29"/>
  <c r="A164" i="29" s="1"/>
  <c r="A200" i="29" s="1"/>
  <c r="A127" i="29"/>
  <c r="A163" i="29" s="1"/>
  <c r="A199" i="29" s="1"/>
  <c r="A126" i="29"/>
  <c r="A162" i="29" s="1"/>
  <c r="A198" i="29" s="1"/>
  <c r="A125" i="29"/>
  <c r="A161" i="29" s="1"/>
  <c r="A197" i="29" s="1"/>
  <c r="A124" i="29"/>
  <c r="A160" i="29" s="1"/>
  <c r="A196" i="29" s="1"/>
  <c r="A123" i="29"/>
  <c r="A159" i="29" s="1"/>
  <c r="A195" i="29" s="1"/>
  <c r="A122" i="29"/>
  <c r="A158" i="29" s="1"/>
  <c r="A194" i="29" s="1"/>
  <c r="A121" i="29"/>
  <c r="A157" i="29" s="1"/>
  <c r="A193" i="29" s="1"/>
  <c r="A120" i="29"/>
  <c r="A156" i="29" s="1"/>
  <c r="A192" i="29" s="1"/>
  <c r="A119" i="29"/>
  <c r="A155" i="29" s="1"/>
  <c r="A191" i="29" s="1"/>
  <c r="A118" i="29"/>
  <c r="A154" i="29" s="1"/>
  <c r="A190" i="29" s="1"/>
  <c r="A117" i="29"/>
  <c r="A153" i="29" s="1"/>
  <c r="A189" i="29" s="1"/>
  <c r="A116" i="29"/>
  <c r="A152" i="29" s="1"/>
  <c r="A188" i="29" s="1"/>
  <c r="A115" i="29"/>
  <c r="A151" i="29" s="1"/>
  <c r="A187" i="29" s="1"/>
  <c r="A114" i="29"/>
  <c r="A150" i="29" s="1"/>
  <c r="A186" i="29" s="1"/>
  <c r="A113" i="29"/>
  <c r="A149" i="29" s="1"/>
  <c r="A185" i="29" s="1"/>
  <c r="A112" i="29"/>
  <c r="A148" i="29" s="1"/>
  <c r="A184" i="29" s="1"/>
  <c r="A111" i="29"/>
  <c r="A147" i="29" s="1"/>
  <c r="A183" i="29" s="1"/>
  <c r="A110" i="29"/>
  <c r="A146" i="29" s="1"/>
  <c r="A182" i="29" s="1"/>
  <c r="A109" i="29"/>
  <c r="A145" i="29" s="1"/>
  <c r="A181" i="29" s="1"/>
  <c r="A108" i="29"/>
  <c r="A144" i="29" s="1"/>
  <c r="A180" i="29" s="1"/>
  <c r="A107" i="29"/>
  <c r="A143" i="29" s="1"/>
  <c r="A179" i="29" s="1"/>
  <c r="A106" i="29"/>
  <c r="A142" i="29" s="1"/>
  <c r="A178" i="29" s="1"/>
  <c r="A105" i="29"/>
  <c r="A141" i="29" s="1"/>
  <c r="A177" i="29" s="1"/>
  <c r="A104" i="29"/>
  <c r="A140" i="29" s="1"/>
  <c r="A176" i="29" s="1"/>
  <c r="A128" i="28"/>
  <c r="A164" i="28" s="1"/>
  <c r="A200" i="28" s="1"/>
  <c r="A127" i="28"/>
  <c r="A163" i="28" s="1"/>
  <c r="A199" i="28" s="1"/>
  <c r="A126" i="28"/>
  <c r="A162" i="28" s="1"/>
  <c r="A198" i="28" s="1"/>
  <c r="A125" i="28"/>
  <c r="A161" i="28" s="1"/>
  <c r="A197" i="28" s="1"/>
  <c r="A124" i="28"/>
  <c r="A160" i="28" s="1"/>
  <c r="A196" i="28" s="1"/>
  <c r="A123" i="28"/>
  <c r="A159" i="28" s="1"/>
  <c r="A195" i="28" s="1"/>
  <c r="A122" i="28"/>
  <c r="A158" i="28" s="1"/>
  <c r="A194" i="28" s="1"/>
  <c r="A121" i="28"/>
  <c r="A157" i="28" s="1"/>
  <c r="A193" i="28" s="1"/>
  <c r="A120" i="28"/>
  <c r="A156" i="28" s="1"/>
  <c r="A192" i="28" s="1"/>
  <c r="A119" i="28"/>
  <c r="A155" i="28" s="1"/>
  <c r="A191" i="28" s="1"/>
  <c r="A118" i="28"/>
  <c r="A154" i="28" s="1"/>
  <c r="A190" i="28" s="1"/>
  <c r="A117" i="28"/>
  <c r="A153" i="28" s="1"/>
  <c r="A189" i="28" s="1"/>
  <c r="A116" i="28"/>
  <c r="A152" i="28" s="1"/>
  <c r="A188" i="28" s="1"/>
  <c r="A115" i="28"/>
  <c r="A151" i="28" s="1"/>
  <c r="A187" i="28" s="1"/>
  <c r="A114" i="28"/>
  <c r="A150" i="28" s="1"/>
  <c r="A186" i="28" s="1"/>
  <c r="A113" i="28"/>
  <c r="A149" i="28" s="1"/>
  <c r="A185" i="28" s="1"/>
  <c r="A112" i="28"/>
  <c r="A148" i="28" s="1"/>
  <c r="A184" i="28" s="1"/>
  <c r="A111" i="28"/>
  <c r="A147" i="28" s="1"/>
  <c r="A183" i="28" s="1"/>
  <c r="A110" i="28"/>
  <c r="A146" i="28" s="1"/>
  <c r="A182" i="28" s="1"/>
  <c r="A109" i="28"/>
  <c r="A145" i="28" s="1"/>
  <c r="A181" i="28" s="1"/>
  <c r="A108" i="28"/>
  <c r="A144" i="28" s="1"/>
  <c r="A180" i="28" s="1"/>
  <c r="A107" i="28"/>
  <c r="A143" i="28" s="1"/>
  <c r="A179" i="28" s="1"/>
  <c r="A106" i="28"/>
  <c r="A142" i="28" s="1"/>
  <c r="A178" i="28" s="1"/>
  <c r="A105" i="28"/>
  <c r="A141" i="28" s="1"/>
  <c r="A177" i="28" s="1"/>
  <c r="A104" i="28"/>
  <c r="A140" i="28" s="1"/>
  <c r="A176" i="28" s="1"/>
  <c r="A128" i="26"/>
  <c r="A164" i="26" s="1"/>
  <c r="A200" i="26" s="1"/>
  <c r="A127" i="26"/>
  <c r="A163" i="26" s="1"/>
  <c r="A199" i="26" s="1"/>
  <c r="A126" i="26"/>
  <c r="A162" i="26" s="1"/>
  <c r="A198" i="26" s="1"/>
  <c r="A125" i="26"/>
  <c r="A161" i="26" s="1"/>
  <c r="A197" i="26" s="1"/>
  <c r="A124" i="26"/>
  <c r="A160" i="26" s="1"/>
  <c r="A196" i="26" s="1"/>
  <c r="A123" i="26"/>
  <c r="A159" i="26" s="1"/>
  <c r="A195" i="26" s="1"/>
  <c r="A122" i="26"/>
  <c r="A158" i="26" s="1"/>
  <c r="A194" i="26" s="1"/>
  <c r="A121" i="26"/>
  <c r="A157" i="26" s="1"/>
  <c r="A193" i="26" s="1"/>
  <c r="A120" i="26"/>
  <c r="A156" i="26" s="1"/>
  <c r="A192" i="26" s="1"/>
  <c r="A119" i="26"/>
  <c r="A155" i="26" s="1"/>
  <c r="A191" i="26" s="1"/>
  <c r="A118" i="26"/>
  <c r="A154" i="26" s="1"/>
  <c r="A190" i="26" s="1"/>
  <c r="A117" i="26"/>
  <c r="A153" i="26" s="1"/>
  <c r="A189" i="26" s="1"/>
  <c r="A116" i="26"/>
  <c r="A152" i="26" s="1"/>
  <c r="A188" i="26" s="1"/>
  <c r="A115" i="26"/>
  <c r="A151" i="26" s="1"/>
  <c r="A187" i="26" s="1"/>
  <c r="A114" i="26"/>
  <c r="A150" i="26" s="1"/>
  <c r="A186" i="26" s="1"/>
  <c r="A113" i="26"/>
  <c r="A149" i="26" s="1"/>
  <c r="A185" i="26" s="1"/>
  <c r="A112" i="26"/>
  <c r="A148" i="26" s="1"/>
  <c r="A184" i="26" s="1"/>
  <c r="A111" i="26"/>
  <c r="A147" i="26" s="1"/>
  <c r="A183" i="26" s="1"/>
  <c r="A110" i="26"/>
  <c r="A146" i="26" s="1"/>
  <c r="A182" i="26" s="1"/>
  <c r="A109" i="26"/>
  <c r="A145" i="26" s="1"/>
  <c r="A181" i="26" s="1"/>
  <c r="A108" i="26"/>
  <c r="A144" i="26" s="1"/>
  <c r="A180" i="26" s="1"/>
  <c r="A107" i="26"/>
  <c r="A143" i="26" s="1"/>
  <c r="A179" i="26" s="1"/>
  <c r="A106" i="26"/>
  <c r="A142" i="26" s="1"/>
  <c r="A178" i="26" s="1"/>
  <c r="A105" i="26"/>
  <c r="A141" i="26" s="1"/>
  <c r="A177" i="26" s="1"/>
  <c r="A104" i="26"/>
  <c r="A140" i="26" s="1"/>
  <c r="A176" i="26" s="1"/>
  <c r="A128" i="27"/>
  <c r="A164" i="27" s="1"/>
  <c r="A200" i="27" s="1"/>
  <c r="A127" i="27"/>
  <c r="A163" i="27" s="1"/>
  <c r="A199" i="27" s="1"/>
  <c r="A126" i="27"/>
  <c r="A162" i="27" s="1"/>
  <c r="A198" i="27" s="1"/>
  <c r="A125" i="27"/>
  <c r="A161" i="27" s="1"/>
  <c r="A197" i="27" s="1"/>
  <c r="A124" i="27"/>
  <c r="A160" i="27" s="1"/>
  <c r="A196" i="27" s="1"/>
  <c r="A123" i="27"/>
  <c r="A159" i="27" s="1"/>
  <c r="A195" i="27" s="1"/>
  <c r="A122" i="27"/>
  <c r="A158" i="27" s="1"/>
  <c r="A194" i="27" s="1"/>
  <c r="A121" i="27"/>
  <c r="A157" i="27" s="1"/>
  <c r="A193" i="27" s="1"/>
  <c r="A120" i="27"/>
  <c r="A156" i="27" s="1"/>
  <c r="A192" i="27" s="1"/>
  <c r="A119" i="27"/>
  <c r="A155" i="27" s="1"/>
  <c r="A191" i="27" s="1"/>
  <c r="A118" i="27"/>
  <c r="A154" i="27" s="1"/>
  <c r="A190" i="27" s="1"/>
  <c r="A117" i="27"/>
  <c r="A153" i="27" s="1"/>
  <c r="A189" i="27" s="1"/>
  <c r="A116" i="27"/>
  <c r="A152" i="27" s="1"/>
  <c r="A188" i="27" s="1"/>
  <c r="A115" i="27"/>
  <c r="A151" i="27" s="1"/>
  <c r="A187" i="27" s="1"/>
  <c r="A114" i="27"/>
  <c r="A150" i="27" s="1"/>
  <c r="A186" i="27" s="1"/>
  <c r="A113" i="27"/>
  <c r="A149" i="27" s="1"/>
  <c r="A185" i="27" s="1"/>
  <c r="A112" i="27"/>
  <c r="A148" i="27" s="1"/>
  <c r="A184" i="27" s="1"/>
  <c r="A111" i="27"/>
  <c r="A147" i="27" s="1"/>
  <c r="A183" i="27" s="1"/>
  <c r="A110" i="27"/>
  <c r="A146" i="27" s="1"/>
  <c r="A182" i="27" s="1"/>
  <c r="A109" i="27"/>
  <c r="A145" i="27" s="1"/>
  <c r="A181" i="27" s="1"/>
  <c r="A108" i="27"/>
  <c r="A144" i="27" s="1"/>
  <c r="A180" i="27" s="1"/>
  <c r="A107" i="27"/>
  <c r="A143" i="27" s="1"/>
  <c r="A179" i="27" s="1"/>
  <c r="A106" i="27"/>
  <c r="A142" i="27" s="1"/>
  <c r="A178" i="27" s="1"/>
  <c r="A105" i="27"/>
  <c r="A141" i="27" s="1"/>
  <c r="A177" i="27" s="1"/>
  <c r="A104" i="27"/>
  <c r="A140" i="27" s="1"/>
  <c r="A176" i="27" s="1"/>
  <c r="A128" i="25"/>
  <c r="A164" i="25" s="1"/>
  <c r="A200" i="25" s="1"/>
  <c r="A127" i="25"/>
  <c r="A163" i="25" s="1"/>
  <c r="A199" i="25" s="1"/>
  <c r="A126" i="25"/>
  <c r="A162" i="25" s="1"/>
  <c r="A198" i="25" s="1"/>
  <c r="A125" i="25"/>
  <c r="A161" i="25" s="1"/>
  <c r="A197" i="25" s="1"/>
  <c r="A124" i="25"/>
  <c r="A160" i="25" s="1"/>
  <c r="A196" i="25" s="1"/>
  <c r="A123" i="25"/>
  <c r="A159" i="25" s="1"/>
  <c r="A195" i="25" s="1"/>
  <c r="A122" i="25"/>
  <c r="A158" i="25" s="1"/>
  <c r="A194" i="25" s="1"/>
  <c r="A121" i="25"/>
  <c r="A157" i="25" s="1"/>
  <c r="A193" i="25" s="1"/>
  <c r="A120" i="25"/>
  <c r="A156" i="25" s="1"/>
  <c r="A192" i="25" s="1"/>
  <c r="A119" i="25"/>
  <c r="A155" i="25" s="1"/>
  <c r="A191" i="25" s="1"/>
  <c r="A118" i="25"/>
  <c r="A154" i="25" s="1"/>
  <c r="A190" i="25" s="1"/>
  <c r="A117" i="25"/>
  <c r="A153" i="25" s="1"/>
  <c r="A189" i="25" s="1"/>
  <c r="A116" i="25"/>
  <c r="A152" i="25" s="1"/>
  <c r="A188" i="25" s="1"/>
  <c r="A115" i="25"/>
  <c r="A151" i="25" s="1"/>
  <c r="A187" i="25" s="1"/>
  <c r="A114" i="25"/>
  <c r="A150" i="25" s="1"/>
  <c r="A186" i="25" s="1"/>
  <c r="A113" i="25"/>
  <c r="A149" i="25" s="1"/>
  <c r="A185" i="25" s="1"/>
  <c r="A112" i="25"/>
  <c r="A148" i="25" s="1"/>
  <c r="A184" i="25" s="1"/>
  <c r="A111" i="25"/>
  <c r="A147" i="25" s="1"/>
  <c r="A183" i="25" s="1"/>
  <c r="A110" i="25"/>
  <c r="A146" i="25" s="1"/>
  <c r="A182" i="25" s="1"/>
  <c r="A109" i="25"/>
  <c r="A145" i="25" s="1"/>
  <c r="A181" i="25" s="1"/>
  <c r="A108" i="25"/>
  <c r="A144" i="25" s="1"/>
  <c r="A180" i="25" s="1"/>
  <c r="A107" i="25"/>
  <c r="A143" i="25" s="1"/>
  <c r="A179" i="25" s="1"/>
  <c r="A106" i="25"/>
  <c r="A142" i="25" s="1"/>
  <c r="A178" i="25" s="1"/>
  <c r="A105" i="25"/>
  <c r="A141" i="25" s="1"/>
  <c r="A177" i="25" s="1"/>
  <c r="A104" i="25"/>
  <c r="A140" i="25" s="1"/>
  <c r="A176" i="25" s="1"/>
  <c r="A128" i="1"/>
  <c r="A164" i="1" s="1"/>
  <c r="A200" i="1" s="1"/>
  <c r="A127" i="1"/>
  <c r="A163" i="1" s="1"/>
  <c r="A199" i="1" s="1"/>
  <c r="A126" i="1"/>
  <c r="A162" i="1" s="1"/>
  <c r="A198" i="1" s="1"/>
  <c r="A125" i="1"/>
  <c r="A161" i="1" s="1"/>
  <c r="A197" i="1" s="1"/>
  <c r="A124" i="1"/>
  <c r="A160" i="1" s="1"/>
  <c r="A196" i="1" s="1"/>
  <c r="A123" i="1"/>
  <c r="A159" i="1" s="1"/>
  <c r="A195" i="1" s="1"/>
  <c r="A122" i="1"/>
  <c r="A158" i="1" s="1"/>
  <c r="A194" i="1" s="1"/>
  <c r="A121" i="1"/>
  <c r="A157" i="1" s="1"/>
  <c r="A193" i="1" s="1"/>
  <c r="A120" i="1"/>
  <c r="A156" i="1" s="1"/>
  <c r="A192" i="1" s="1"/>
  <c r="A119" i="1"/>
  <c r="A155" i="1" s="1"/>
  <c r="A191" i="1" s="1"/>
  <c r="A118" i="1"/>
  <c r="A154" i="1" s="1"/>
  <c r="A190" i="1" s="1"/>
  <c r="A117" i="1"/>
  <c r="A153" i="1" s="1"/>
  <c r="A189" i="1" s="1"/>
  <c r="A116" i="1"/>
  <c r="A152" i="1" s="1"/>
  <c r="A188" i="1" s="1"/>
  <c r="A115" i="1"/>
  <c r="A151" i="1" s="1"/>
  <c r="A187" i="1" s="1"/>
  <c r="A114" i="1"/>
  <c r="A150" i="1" s="1"/>
  <c r="A186" i="1" s="1"/>
  <c r="A113" i="1"/>
  <c r="A149" i="1" s="1"/>
  <c r="A185" i="1" s="1"/>
  <c r="A112" i="1"/>
  <c r="A148" i="1" s="1"/>
  <c r="A184" i="1" s="1"/>
  <c r="A111" i="1"/>
  <c r="A147" i="1" s="1"/>
  <c r="A183" i="1" s="1"/>
  <c r="A110" i="1"/>
  <c r="A146" i="1" s="1"/>
  <c r="A182" i="1" s="1"/>
  <c r="A109" i="1"/>
  <c r="A145" i="1" s="1"/>
  <c r="A181" i="1" s="1"/>
  <c r="A108" i="1"/>
  <c r="A144" i="1" s="1"/>
  <c r="A180" i="1" s="1"/>
  <c r="A107" i="1"/>
  <c r="A143" i="1" s="1"/>
  <c r="A179" i="1" s="1"/>
  <c r="A106" i="1"/>
  <c r="A142" i="1" s="1"/>
  <c r="A178" i="1" s="1"/>
  <c r="A105" i="1"/>
  <c r="A141" i="1" s="1"/>
  <c r="A177" i="1" s="1"/>
  <c r="A104" i="1"/>
  <c r="A140" i="1" s="1"/>
  <c r="A176" i="1" s="1"/>
  <c r="S89" i="30"/>
  <c r="B128" i="30" s="1"/>
  <c r="S88" i="30"/>
  <c r="V88" i="30" s="1"/>
  <c r="I127" i="30" s="1"/>
  <c r="S87" i="30"/>
  <c r="V87" i="30" s="1"/>
  <c r="I126" i="30" s="1"/>
  <c r="S86" i="30"/>
  <c r="U86" i="30" s="1"/>
  <c r="H125" i="30" s="1"/>
  <c r="S85" i="30"/>
  <c r="U85" i="30" s="1"/>
  <c r="H124" i="30" s="1"/>
  <c r="S84" i="30"/>
  <c r="B123" i="30" s="1"/>
  <c r="S83" i="30"/>
  <c r="V83" i="30" s="1"/>
  <c r="I122" i="30" s="1"/>
  <c r="S82" i="30"/>
  <c r="U82" i="30" s="1"/>
  <c r="H121" i="30" s="1"/>
  <c r="S81" i="30"/>
  <c r="U81" i="30" s="1"/>
  <c r="H120" i="30" s="1"/>
  <c r="S80" i="30"/>
  <c r="U80" i="30" s="1"/>
  <c r="H119" i="30" s="1"/>
  <c r="S79" i="30"/>
  <c r="V79" i="30" s="1"/>
  <c r="I118" i="30" s="1"/>
  <c r="S78" i="30"/>
  <c r="B117" i="30" s="1"/>
  <c r="S77" i="30"/>
  <c r="U77" i="30" s="1"/>
  <c r="H116" i="30" s="1"/>
  <c r="S76" i="30"/>
  <c r="V76" i="30" s="1"/>
  <c r="I115" i="30" s="1"/>
  <c r="S75" i="30"/>
  <c r="B114" i="30" s="1"/>
  <c r="S74" i="30"/>
  <c r="U74" i="30" s="1"/>
  <c r="H113" i="30" s="1"/>
  <c r="S73" i="30"/>
  <c r="B112" i="30" s="1"/>
  <c r="S72" i="30"/>
  <c r="B111" i="30" s="1"/>
  <c r="S71" i="30"/>
  <c r="B110" i="30" s="1"/>
  <c r="S70" i="30"/>
  <c r="V70" i="30" s="1"/>
  <c r="I109" i="30" s="1"/>
  <c r="S69" i="30"/>
  <c r="V69" i="30" s="1"/>
  <c r="I108" i="30" s="1"/>
  <c r="S68" i="30"/>
  <c r="U68" i="30" s="1"/>
  <c r="H107" i="30" s="1"/>
  <c r="S67" i="30"/>
  <c r="U67" i="30" s="1"/>
  <c r="H106" i="30" s="1"/>
  <c r="S89" i="32"/>
  <c r="U89" i="32" s="1"/>
  <c r="H128" i="32" s="1"/>
  <c r="S88" i="32"/>
  <c r="U88" i="32" s="1"/>
  <c r="H127" i="32" s="1"/>
  <c r="S87" i="32"/>
  <c r="U87" i="32" s="1"/>
  <c r="H126" i="32" s="1"/>
  <c r="S86" i="32"/>
  <c r="U86" i="32" s="1"/>
  <c r="H125" i="32" s="1"/>
  <c r="S85" i="32"/>
  <c r="U85" i="32" s="1"/>
  <c r="H124" i="32" s="1"/>
  <c r="S84" i="32"/>
  <c r="U84" i="32" s="1"/>
  <c r="H123" i="32" s="1"/>
  <c r="S83" i="32"/>
  <c r="U83" i="32" s="1"/>
  <c r="H122" i="32" s="1"/>
  <c r="S82" i="32"/>
  <c r="U82" i="32" s="1"/>
  <c r="H121" i="32" s="1"/>
  <c r="S81" i="32"/>
  <c r="U81" i="32" s="1"/>
  <c r="H120" i="32" s="1"/>
  <c r="S80" i="32"/>
  <c r="U80" i="32" s="1"/>
  <c r="H119" i="32" s="1"/>
  <c r="S79" i="32"/>
  <c r="U79" i="32" s="1"/>
  <c r="H118" i="32" s="1"/>
  <c r="S78" i="32"/>
  <c r="U78" i="32" s="1"/>
  <c r="H117" i="32" s="1"/>
  <c r="S77" i="32"/>
  <c r="U77" i="32" s="1"/>
  <c r="H116" i="32" s="1"/>
  <c r="S76" i="32"/>
  <c r="U76" i="32" s="1"/>
  <c r="H115" i="32" s="1"/>
  <c r="S75" i="32"/>
  <c r="U75" i="32" s="1"/>
  <c r="H114" i="32" s="1"/>
  <c r="S74" i="32"/>
  <c r="U74" i="32" s="1"/>
  <c r="H113" i="32" s="1"/>
  <c r="S73" i="32"/>
  <c r="U73" i="32" s="1"/>
  <c r="H112" i="32" s="1"/>
  <c r="S72" i="32"/>
  <c r="U72" i="32" s="1"/>
  <c r="H111" i="32" s="1"/>
  <c r="S71" i="32"/>
  <c r="U71" i="32" s="1"/>
  <c r="H110" i="32" s="1"/>
  <c r="S70" i="32"/>
  <c r="U70" i="32" s="1"/>
  <c r="H109" i="32" s="1"/>
  <c r="S69" i="32"/>
  <c r="U69" i="32" s="1"/>
  <c r="H108" i="32" s="1"/>
  <c r="S68" i="32"/>
  <c r="U68" i="32" s="1"/>
  <c r="H107" i="32" s="1"/>
  <c r="S67" i="32"/>
  <c r="U67" i="32" s="1"/>
  <c r="H106" i="32" s="1"/>
  <c r="S89" i="29"/>
  <c r="B128" i="29" s="1"/>
  <c r="S88" i="29"/>
  <c r="U88" i="29" s="1"/>
  <c r="H127" i="29" s="1"/>
  <c r="S87" i="29"/>
  <c r="V87" i="29" s="1"/>
  <c r="I126" i="29" s="1"/>
  <c r="S86" i="29"/>
  <c r="B125" i="29" s="1"/>
  <c r="S85" i="29"/>
  <c r="B124" i="29" s="1"/>
  <c r="S84" i="29"/>
  <c r="B123" i="29" s="1"/>
  <c r="S83" i="29"/>
  <c r="B122" i="29" s="1"/>
  <c r="S82" i="29"/>
  <c r="B121" i="29" s="1"/>
  <c r="S81" i="29"/>
  <c r="V81" i="29" s="1"/>
  <c r="I120" i="29" s="1"/>
  <c r="S80" i="29"/>
  <c r="V80" i="29" s="1"/>
  <c r="I119" i="29" s="1"/>
  <c r="S79" i="29"/>
  <c r="B118" i="29" s="1"/>
  <c r="S78" i="29"/>
  <c r="B117" i="29" s="1"/>
  <c r="S77" i="29"/>
  <c r="B116" i="29" s="1"/>
  <c r="S76" i="29"/>
  <c r="B115" i="29" s="1"/>
  <c r="S75" i="29"/>
  <c r="V75" i="29" s="1"/>
  <c r="I114" i="29" s="1"/>
  <c r="S74" i="29"/>
  <c r="U74" i="29" s="1"/>
  <c r="H113" i="29" s="1"/>
  <c r="S73" i="29"/>
  <c r="B112" i="29" s="1"/>
  <c r="S72" i="29"/>
  <c r="B111" i="29" s="1"/>
  <c r="S71" i="29"/>
  <c r="B110" i="29" s="1"/>
  <c r="S70" i="29"/>
  <c r="B109" i="29" s="1"/>
  <c r="S69" i="29"/>
  <c r="V69" i="29" s="1"/>
  <c r="I108" i="29" s="1"/>
  <c r="S68" i="29"/>
  <c r="U68" i="29" s="1"/>
  <c r="H107" i="29" s="1"/>
  <c r="S67" i="29"/>
  <c r="B106" i="29" s="1"/>
  <c r="L67" i="29" s="1"/>
  <c r="S89" i="28"/>
  <c r="U89" i="28" s="1"/>
  <c r="H128" i="28" s="1"/>
  <c r="S88" i="28"/>
  <c r="U88" i="28" s="1"/>
  <c r="H127" i="28" s="1"/>
  <c r="S87" i="28"/>
  <c r="U87" i="28" s="1"/>
  <c r="H126" i="28" s="1"/>
  <c r="S86" i="28"/>
  <c r="U86" i="28" s="1"/>
  <c r="H125" i="28" s="1"/>
  <c r="S85" i="28"/>
  <c r="U85" i="28" s="1"/>
  <c r="H124" i="28" s="1"/>
  <c r="S84" i="28"/>
  <c r="U84" i="28" s="1"/>
  <c r="H123" i="28" s="1"/>
  <c r="S83" i="28"/>
  <c r="U83" i="28" s="1"/>
  <c r="H122" i="28" s="1"/>
  <c r="S82" i="28"/>
  <c r="U82" i="28" s="1"/>
  <c r="H121" i="28" s="1"/>
  <c r="S81" i="28"/>
  <c r="U81" i="28" s="1"/>
  <c r="H120" i="28" s="1"/>
  <c r="S80" i="28"/>
  <c r="U80" i="28" s="1"/>
  <c r="H119" i="28" s="1"/>
  <c r="S79" i="28"/>
  <c r="U79" i="28" s="1"/>
  <c r="H118" i="28" s="1"/>
  <c r="S78" i="28"/>
  <c r="U78" i="28" s="1"/>
  <c r="H117" i="28" s="1"/>
  <c r="S77" i="28"/>
  <c r="U77" i="28" s="1"/>
  <c r="H116" i="28" s="1"/>
  <c r="S76" i="28"/>
  <c r="U76" i="28" s="1"/>
  <c r="H115" i="28" s="1"/>
  <c r="S75" i="28"/>
  <c r="U75" i="28" s="1"/>
  <c r="H114" i="28" s="1"/>
  <c r="S74" i="28"/>
  <c r="U74" i="28" s="1"/>
  <c r="H113" i="28" s="1"/>
  <c r="S73" i="28"/>
  <c r="U73" i="28" s="1"/>
  <c r="H112" i="28" s="1"/>
  <c r="S72" i="28"/>
  <c r="U72" i="28" s="1"/>
  <c r="H111" i="28" s="1"/>
  <c r="S71" i="28"/>
  <c r="U71" i="28" s="1"/>
  <c r="H110" i="28" s="1"/>
  <c r="S70" i="28"/>
  <c r="U70" i="28" s="1"/>
  <c r="H109" i="28" s="1"/>
  <c r="S89" i="26"/>
  <c r="V89" i="26" s="1"/>
  <c r="I128" i="26" s="1"/>
  <c r="S88" i="26"/>
  <c r="U88" i="26" s="1"/>
  <c r="H127" i="26" s="1"/>
  <c r="S87" i="26"/>
  <c r="B126" i="26" s="1"/>
  <c r="S86" i="26"/>
  <c r="V86" i="26" s="1"/>
  <c r="I125" i="26" s="1"/>
  <c r="S85" i="26"/>
  <c r="V85" i="26" s="1"/>
  <c r="I124" i="26" s="1"/>
  <c r="S84" i="26"/>
  <c r="B123" i="26" s="1"/>
  <c r="S83" i="26"/>
  <c r="V83" i="26" s="1"/>
  <c r="I122" i="26" s="1"/>
  <c r="S82" i="26"/>
  <c r="U82" i="26" s="1"/>
  <c r="H121" i="26" s="1"/>
  <c r="S81" i="26"/>
  <c r="B120" i="26" s="1"/>
  <c r="S80" i="26"/>
  <c r="V80" i="26" s="1"/>
  <c r="I119" i="26" s="1"/>
  <c r="S79" i="26"/>
  <c r="V79" i="26" s="1"/>
  <c r="I118" i="26" s="1"/>
  <c r="S78" i="26"/>
  <c r="B117" i="26" s="1"/>
  <c r="S77" i="26"/>
  <c r="V77" i="26" s="1"/>
  <c r="I116" i="26" s="1"/>
  <c r="S76" i="26"/>
  <c r="U76" i="26" s="1"/>
  <c r="H115" i="26" s="1"/>
  <c r="S75" i="26"/>
  <c r="B114" i="26" s="1"/>
  <c r="S74" i="26"/>
  <c r="V74" i="26" s="1"/>
  <c r="I113" i="26" s="1"/>
  <c r="S73" i="26"/>
  <c r="V73" i="26" s="1"/>
  <c r="I112" i="26" s="1"/>
  <c r="S72" i="26"/>
  <c r="B111" i="26" s="1"/>
  <c r="S71" i="26"/>
  <c r="V71" i="26" s="1"/>
  <c r="I110" i="26" s="1"/>
  <c r="S70" i="26"/>
  <c r="U70" i="26" s="1"/>
  <c r="H109" i="26" s="1"/>
  <c r="S89" i="27"/>
  <c r="U89" i="27" s="1"/>
  <c r="H128" i="27" s="1"/>
  <c r="S88" i="27"/>
  <c r="U88" i="27" s="1"/>
  <c r="H127" i="27" s="1"/>
  <c r="S87" i="27"/>
  <c r="U87" i="27" s="1"/>
  <c r="H126" i="27" s="1"/>
  <c r="S86" i="27"/>
  <c r="U86" i="27" s="1"/>
  <c r="H125" i="27" s="1"/>
  <c r="S85" i="27"/>
  <c r="B124" i="27" s="1"/>
  <c r="S84" i="27"/>
  <c r="U84" i="27" s="1"/>
  <c r="H123" i="27" s="1"/>
  <c r="S83" i="27"/>
  <c r="U83" i="27" s="1"/>
  <c r="H122" i="27" s="1"/>
  <c r="S82" i="27"/>
  <c r="U82" i="27" s="1"/>
  <c r="H121" i="27" s="1"/>
  <c r="S81" i="27"/>
  <c r="U81" i="27" s="1"/>
  <c r="H120" i="27" s="1"/>
  <c r="S80" i="27"/>
  <c r="U80" i="27" s="1"/>
  <c r="H119" i="27" s="1"/>
  <c r="S79" i="27"/>
  <c r="B118" i="27" s="1"/>
  <c r="S78" i="27"/>
  <c r="U78" i="27" s="1"/>
  <c r="H117" i="27" s="1"/>
  <c r="S77" i="27"/>
  <c r="U77" i="27" s="1"/>
  <c r="H116" i="27" s="1"/>
  <c r="S76" i="27"/>
  <c r="U76" i="27" s="1"/>
  <c r="H115" i="27" s="1"/>
  <c r="S75" i="27"/>
  <c r="U75" i="27" s="1"/>
  <c r="H114" i="27" s="1"/>
  <c r="S74" i="27"/>
  <c r="U74" i="27" s="1"/>
  <c r="H113" i="27" s="1"/>
  <c r="S73" i="27"/>
  <c r="B112" i="27" s="1"/>
  <c r="S72" i="27"/>
  <c r="U72" i="27" s="1"/>
  <c r="H111" i="27" s="1"/>
  <c r="S71" i="27"/>
  <c r="U71" i="27" s="1"/>
  <c r="H110" i="27" s="1"/>
  <c r="S70" i="27"/>
  <c r="U70" i="27" s="1"/>
  <c r="H109" i="27" s="1"/>
  <c r="S89" i="25"/>
  <c r="V89" i="25" s="1"/>
  <c r="I128" i="25" s="1"/>
  <c r="S88" i="25"/>
  <c r="U88" i="25" s="1"/>
  <c r="H127" i="25" s="1"/>
  <c r="S87" i="25"/>
  <c r="B126" i="25" s="1"/>
  <c r="S86" i="25"/>
  <c r="U86" i="25" s="1"/>
  <c r="H125" i="25" s="1"/>
  <c r="S85" i="25"/>
  <c r="U85" i="25" s="1"/>
  <c r="H124" i="25" s="1"/>
  <c r="S84" i="25"/>
  <c r="B123" i="25" s="1"/>
  <c r="S83" i="25"/>
  <c r="V83" i="25" s="1"/>
  <c r="I122" i="25" s="1"/>
  <c r="S82" i="25"/>
  <c r="U82" i="25" s="1"/>
  <c r="H121" i="25" s="1"/>
  <c r="S81" i="25"/>
  <c r="B120" i="25" s="1"/>
  <c r="S80" i="25"/>
  <c r="U80" i="25" s="1"/>
  <c r="H119" i="25" s="1"/>
  <c r="S79" i="25"/>
  <c r="U79" i="25" s="1"/>
  <c r="H118" i="25" s="1"/>
  <c r="S78" i="25"/>
  <c r="B117" i="25" s="1"/>
  <c r="S77" i="25"/>
  <c r="V77" i="25" s="1"/>
  <c r="I116" i="25" s="1"/>
  <c r="S76" i="25"/>
  <c r="U76" i="25" s="1"/>
  <c r="H115" i="25" s="1"/>
  <c r="S75" i="25"/>
  <c r="B114" i="25" s="1"/>
  <c r="S74" i="25"/>
  <c r="U74" i="25" s="1"/>
  <c r="H113" i="25" s="1"/>
  <c r="S73" i="25"/>
  <c r="U73" i="25" s="1"/>
  <c r="H112" i="25" s="1"/>
  <c r="S72" i="25"/>
  <c r="B111" i="25" s="1"/>
  <c r="S71" i="25"/>
  <c r="V71" i="25" s="1"/>
  <c r="I110" i="25" s="1"/>
  <c r="S70" i="25"/>
  <c r="U70" i="25" s="1"/>
  <c r="H109" i="25" s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T89" i="30"/>
  <c r="D128" i="30" s="1"/>
  <c r="T128" i="30" s="1"/>
  <c r="T88" i="30"/>
  <c r="D127" i="30" s="1"/>
  <c r="T127" i="30" s="1"/>
  <c r="T87" i="30"/>
  <c r="D126" i="30" s="1"/>
  <c r="T126" i="30" s="1"/>
  <c r="T86" i="30"/>
  <c r="D125" i="30" s="1"/>
  <c r="T125" i="30" s="1"/>
  <c r="T85" i="30"/>
  <c r="D124" i="30" s="1"/>
  <c r="T124" i="30" s="1"/>
  <c r="T84" i="30"/>
  <c r="D123" i="30" s="1"/>
  <c r="T123" i="30" s="1"/>
  <c r="T83" i="30"/>
  <c r="D122" i="30" s="1"/>
  <c r="T122" i="30" s="1"/>
  <c r="T82" i="30"/>
  <c r="D121" i="30" s="1"/>
  <c r="T121" i="30" s="1"/>
  <c r="T81" i="30"/>
  <c r="D120" i="30" s="1"/>
  <c r="T120" i="30" s="1"/>
  <c r="T80" i="30"/>
  <c r="D119" i="30" s="1"/>
  <c r="T119" i="30" s="1"/>
  <c r="T79" i="30"/>
  <c r="D118" i="30" s="1"/>
  <c r="T118" i="30" s="1"/>
  <c r="T78" i="30"/>
  <c r="D117" i="30" s="1"/>
  <c r="T117" i="30" s="1"/>
  <c r="T77" i="30"/>
  <c r="D116" i="30" s="1"/>
  <c r="T116" i="30" s="1"/>
  <c r="T76" i="30"/>
  <c r="D115" i="30" s="1"/>
  <c r="T115" i="30" s="1"/>
  <c r="T75" i="30"/>
  <c r="D114" i="30" s="1"/>
  <c r="T114" i="30" s="1"/>
  <c r="T74" i="30"/>
  <c r="D113" i="30" s="1"/>
  <c r="T113" i="30" s="1"/>
  <c r="T73" i="30"/>
  <c r="D112" i="30" s="1"/>
  <c r="T112" i="30" s="1"/>
  <c r="T72" i="30"/>
  <c r="D111" i="30" s="1"/>
  <c r="T111" i="30" s="1"/>
  <c r="T71" i="30"/>
  <c r="D110" i="30" s="1"/>
  <c r="T110" i="30" s="1"/>
  <c r="T70" i="30"/>
  <c r="D109" i="30" s="1"/>
  <c r="T109" i="30" s="1"/>
  <c r="T69" i="30"/>
  <c r="D108" i="30" s="1"/>
  <c r="T108" i="30" s="1"/>
  <c r="T68" i="30"/>
  <c r="D107" i="30" s="1"/>
  <c r="T107" i="30" s="1"/>
  <c r="T67" i="30"/>
  <c r="D106" i="30" s="1"/>
  <c r="T106" i="30" s="1"/>
  <c r="T89" i="32"/>
  <c r="D128" i="32" s="1"/>
  <c r="T128" i="32" s="1"/>
  <c r="T88" i="32"/>
  <c r="D127" i="32" s="1"/>
  <c r="T127" i="32" s="1"/>
  <c r="T87" i="32"/>
  <c r="D126" i="32" s="1"/>
  <c r="T126" i="32" s="1"/>
  <c r="T86" i="32"/>
  <c r="D125" i="32" s="1"/>
  <c r="T125" i="32" s="1"/>
  <c r="T85" i="32"/>
  <c r="D124" i="32" s="1"/>
  <c r="T124" i="32" s="1"/>
  <c r="T84" i="32"/>
  <c r="D123" i="32" s="1"/>
  <c r="T123" i="32" s="1"/>
  <c r="T83" i="32"/>
  <c r="D122" i="32" s="1"/>
  <c r="T122" i="32" s="1"/>
  <c r="T82" i="32"/>
  <c r="D121" i="32" s="1"/>
  <c r="T121" i="32" s="1"/>
  <c r="T81" i="32"/>
  <c r="D120" i="32" s="1"/>
  <c r="T120" i="32" s="1"/>
  <c r="T80" i="32"/>
  <c r="D119" i="32" s="1"/>
  <c r="T119" i="32" s="1"/>
  <c r="T79" i="32"/>
  <c r="D118" i="32" s="1"/>
  <c r="T118" i="32" s="1"/>
  <c r="T78" i="32"/>
  <c r="D117" i="32" s="1"/>
  <c r="T117" i="32" s="1"/>
  <c r="T77" i="32"/>
  <c r="D116" i="32" s="1"/>
  <c r="T116" i="32" s="1"/>
  <c r="T76" i="32"/>
  <c r="D115" i="32" s="1"/>
  <c r="T115" i="32" s="1"/>
  <c r="T75" i="32"/>
  <c r="D114" i="32" s="1"/>
  <c r="T114" i="32" s="1"/>
  <c r="T74" i="32"/>
  <c r="D113" i="32" s="1"/>
  <c r="T113" i="32" s="1"/>
  <c r="T73" i="32"/>
  <c r="D112" i="32" s="1"/>
  <c r="T112" i="32" s="1"/>
  <c r="T72" i="32"/>
  <c r="D111" i="32" s="1"/>
  <c r="T111" i="32" s="1"/>
  <c r="T71" i="32"/>
  <c r="D110" i="32" s="1"/>
  <c r="T110" i="32" s="1"/>
  <c r="T70" i="32"/>
  <c r="D109" i="32" s="1"/>
  <c r="T109" i="32" s="1"/>
  <c r="T69" i="32"/>
  <c r="D108" i="32" s="1"/>
  <c r="T108" i="32" s="1"/>
  <c r="T68" i="32"/>
  <c r="D107" i="32" s="1"/>
  <c r="T107" i="32" s="1"/>
  <c r="T67" i="32"/>
  <c r="D106" i="32" s="1"/>
  <c r="T106" i="32" s="1"/>
  <c r="T89" i="29"/>
  <c r="D128" i="29" s="1"/>
  <c r="T128" i="29" s="1"/>
  <c r="T88" i="29"/>
  <c r="D127" i="29" s="1"/>
  <c r="T127" i="29" s="1"/>
  <c r="T87" i="29"/>
  <c r="D126" i="29" s="1"/>
  <c r="T126" i="29" s="1"/>
  <c r="T86" i="29"/>
  <c r="D125" i="29" s="1"/>
  <c r="T125" i="29" s="1"/>
  <c r="T85" i="29"/>
  <c r="D124" i="29" s="1"/>
  <c r="T124" i="29" s="1"/>
  <c r="T84" i="29"/>
  <c r="D123" i="29" s="1"/>
  <c r="T123" i="29" s="1"/>
  <c r="T83" i="29"/>
  <c r="D122" i="29" s="1"/>
  <c r="T122" i="29" s="1"/>
  <c r="T82" i="29"/>
  <c r="D121" i="29" s="1"/>
  <c r="T121" i="29" s="1"/>
  <c r="T81" i="29"/>
  <c r="D120" i="29" s="1"/>
  <c r="T120" i="29" s="1"/>
  <c r="T80" i="29"/>
  <c r="D119" i="29" s="1"/>
  <c r="T119" i="29" s="1"/>
  <c r="T79" i="29"/>
  <c r="D118" i="29" s="1"/>
  <c r="T118" i="29" s="1"/>
  <c r="T78" i="29"/>
  <c r="D117" i="29" s="1"/>
  <c r="T117" i="29" s="1"/>
  <c r="T77" i="29"/>
  <c r="D116" i="29" s="1"/>
  <c r="T116" i="29" s="1"/>
  <c r="T76" i="29"/>
  <c r="D115" i="29" s="1"/>
  <c r="T115" i="29" s="1"/>
  <c r="T75" i="29"/>
  <c r="D114" i="29" s="1"/>
  <c r="T114" i="29" s="1"/>
  <c r="T74" i="29"/>
  <c r="D113" i="29" s="1"/>
  <c r="T113" i="29" s="1"/>
  <c r="T73" i="29"/>
  <c r="D112" i="29" s="1"/>
  <c r="T112" i="29" s="1"/>
  <c r="T72" i="29"/>
  <c r="D111" i="29" s="1"/>
  <c r="T111" i="29" s="1"/>
  <c r="T71" i="29"/>
  <c r="D110" i="29" s="1"/>
  <c r="T110" i="29" s="1"/>
  <c r="T70" i="29"/>
  <c r="D109" i="29" s="1"/>
  <c r="T109" i="29" s="1"/>
  <c r="T69" i="29"/>
  <c r="D108" i="29" s="1"/>
  <c r="T108" i="29" s="1"/>
  <c r="T68" i="29"/>
  <c r="D107" i="29" s="1"/>
  <c r="T107" i="29" s="1"/>
  <c r="T67" i="29"/>
  <c r="D106" i="29" s="1"/>
  <c r="T106" i="29" s="1"/>
  <c r="T89" i="28"/>
  <c r="D128" i="28" s="1"/>
  <c r="T128" i="28" s="1"/>
  <c r="T88" i="28"/>
  <c r="D127" i="28" s="1"/>
  <c r="T127" i="28" s="1"/>
  <c r="T87" i="28"/>
  <c r="D126" i="28" s="1"/>
  <c r="T126" i="28" s="1"/>
  <c r="T86" i="28"/>
  <c r="D125" i="28" s="1"/>
  <c r="T125" i="28" s="1"/>
  <c r="T85" i="28"/>
  <c r="D124" i="28" s="1"/>
  <c r="T124" i="28" s="1"/>
  <c r="T84" i="28"/>
  <c r="D123" i="28" s="1"/>
  <c r="T123" i="28" s="1"/>
  <c r="T83" i="28"/>
  <c r="D122" i="28" s="1"/>
  <c r="T122" i="28" s="1"/>
  <c r="T82" i="28"/>
  <c r="D121" i="28" s="1"/>
  <c r="T121" i="28" s="1"/>
  <c r="T81" i="28"/>
  <c r="D120" i="28" s="1"/>
  <c r="T120" i="28" s="1"/>
  <c r="T80" i="28"/>
  <c r="D119" i="28" s="1"/>
  <c r="T119" i="28" s="1"/>
  <c r="T79" i="28"/>
  <c r="D118" i="28" s="1"/>
  <c r="T118" i="28" s="1"/>
  <c r="T78" i="28"/>
  <c r="D117" i="28" s="1"/>
  <c r="T117" i="28" s="1"/>
  <c r="T77" i="28"/>
  <c r="D116" i="28" s="1"/>
  <c r="T116" i="28" s="1"/>
  <c r="T76" i="28"/>
  <c r="D115" i="28" s="1"/>
  <c r="T115" i="28" s="1"/>
  <c r="T75" i="28"/>
  <c r="D114" i="28" s="1"/>
  <c r="T114" i="28" s="1"/>
  <c r="T74" i="28"/>
  <c r="D113" i="28" s="1"/>
  <c r="T113" i="28" s="1"/>
  <c r="T73" i="28"/>
  <c r="D112" i="28" s="1"/>
  <c r="T112" i="28" s="1"/>
  <c r="T72" i="28"/>
  <c r="D111" i="28" s="1"/>
  <c r="T111" i="28" s="1"/>
  <c r="T71" i="28"/>
  <c r="D110" i="28" s="1"/>
  <c r="T110" i="28" s="1"/>
  <c r="T70" i="28"/>
  <c r="D109" i="28" s="1"/>
  <c r="T109" i="28" s="1"/>
  <c r="T89" i="26"/>
  <c r="D128" i="26" s="1"/>
  <c r="T128" i="26" s="1"/>
  <c r="T88" i="26"/>
  <c r="D127" i="26" s="1"/>
  <c r="T127" i="26" s="1"/>
  <c r="T87" i="26"/>
  <c r="D126" i="26" s="1"/>
  <c r="T126" i="26" s="1"/>
  <c r="T86" i="26"/>
  <c r="D125" i="26" s="1"/>
  <c r="T125" i="26" s="1"/>
  <c r="T85" i="26"/>
  <c r="D124" i="26" s="1"/>
  <c r="T124" i="26" s="1"/>
  <c r="T84" i="26"/>
  <c r="D123" i="26" s="1"/>
  <c r="T123" i="26" s="1"/>
  <c r="T83" i="26"/>
  <c r="D122" i="26" s="1"/>
  <c r="T122" i="26" s="1"/>
  <c r="T82" i="26"/>
  <c r="D121" i="26" s="1"/>
  <c r="T121" i="26" s="1"/>
  <c r="T81" i="26"/>
  <c r="D120" i="26" s="1"/>
  <c r="T120" i="26" s="1"/>
  <c r="T80" i="26"/>
  <c r="D119" i="26" s="1"/>
  <c r="T119" i="26" s="1"/>
  <c r="T79" i="26"/>
  <c r="D118" i="26" s="1"/>
  <c r="T118" i="26" s="1"/>
  <c r="T78" i="26"/>
  <c r="D117" i="26" s="1"/>
  <c r="T117" i="26" s="1"/>
  <c r="T77" i="26"/>
  <c r="D116" i="26" s="1"/>
  <c r="T116" i="26" s="1"/>
  <c r="T76" i="26"/>
  <c r="D115" i="26" s="1"/>
  <c r="T115" i="26" s="1"/>
  <c r="T75" i="26"/>
  <c r="D114" i="26" s="1"/>
  <c r="T114" i="26" s="1"/>
  <c r="T74" i="26"/>
  <c r="D113" i="26" s="1"/>
  <c r="T113" i="26" s="1"/>
  <c r="T73" i="26"/>
  <c r="D112" i="26" s="1"/>
  <c r="T112" i="26" s="1"/>
  <c r="T72" i="26"/>
  <c r="D111" i="26" s="1"/>
  <c r="T111" i="26" s="1"/>
  <c r="T71" i="26"/>
  <c r="D110" i="26" s="1"/>
  <c r="T110" i="26" s="1"/>
  <c r="T89" i="27"/>
  <c r="D128" i="27" s="1"/>
  <c r="T128" i="27" s="1"/>
  <c r="T88" i="27"/>
  <c r="D127" i="27" s="1"/>
  <c r="T127" i="27" s="1"/>
  <c r="T87" i="27"/>
  <c r="D126" i="27" s="1"/>
  <c r="T126" i="27" s="1"/>
  <c r="T86" i="27"/>
  <c r="D125" i="27" s="1"/>
  <c r="T125" i="27" s="1"/>
  <c r="T85" i="27"/>
  <c r="D124" i="27" s="1"/>
  <c r="T124" i="27" s="1"/>
  <c r="T84" i="27"/>
  <c r="D123" i="27" s="1"/>
  <c r="T123" i="27" s="1"/>
  <c r="T83" i="27"/>
  <c r="D122" i="27" s="1"/>
  <c r="T122" i="27" s="1"/>
  <c r="T82" i="27"/>
  <c r="D121" i="27" s="1"/>
  <c r="T121" i="27" s="1"/>
  <c r="T81" i="27"/>
  <c r="D120" i="27" s="1"/>
  <c r="T120" i="27" s="1"/>
  <c r="T80" i="27"/>
  <c r="D119" i="27" s="1"/>
  <c r="T119" i="27" s="1"/>
  <c r="T79" i="27"/>
  <c r="D118" i="27" s="1"/>
  <c r="T118" i="27" s="1"/>
  <c r="T78" i="27"/>
  <c r="D117" i="27" s="1"/>
  <c r="T117" i="27" s="1"/>
  <c r="T77" i="27"/>
  <c r="D116" i="27" s="1"/>
  <c r="T116" i="27" s="1"/>
  <c r="T76" i="27"/>
  <c r="D115" i="27" s="1"/>
  <c r="T115" i="27" s="1"/>
  <c r="T75" i="27"/>
  <c r="D114" i="27" s="1"/>
  <c r="T114" i="27" s="1"/>
  <c r="T74" i="27"/>
  <c r="D113" i="27" s="1"/>
  <c r="T113" i="27" s="1"/>
  <c r="T73" i="27"/>
  <c r="D112" i="27" s="1"/>
  <c r="T112" i="27" s="1"/>
  <c r="T72" i="27"/>
  <c r="D111" i="27" s="1"/>
  <c r="T111" i="27" s="1"/>
  <c r="T71" i="27"/>
  <c r="D110" i="27" s="1"/>
  <c r="T110" i="27" s="1"/>
  <c r="T89" i="25"/>
  <c r="D128" i="25" s="1"/>
  <c r="T128" i="25" s="1"/>
  <c r="T88" i="25"/>
  <c r="D127" i="25" s="1"/>
  <c r="T127" i="25" s="1"/>
  <c r="T87" i="25"/>
  <c r="D126" i="25" s="1"/>
  <c r="T126" i="25" s="1"/>
  <c r="T86" i="25"/>
  <c r="D125" i="25" s="1"/>
  <c r="T125" i="25" s="1"/>
  <c r="T85" i="25"/>
  <c r="D124" i="25" s="1"/>
  <c r="T124" i="25" s="1"/>
  <c r="T84" i="25"/>
  <c r="D123" i="25" s="1"/>
  <c r="T123" i="25" s="1"/>
  <c r="T83" i="25"/>
  <c r="D122" i="25" s="1"/>
  <c r="T122" i="25" s="1"/>
  <c r="T82" i="25"/>
  <c r="D121" i="25" s="1"/>
  <c r="T121" i="25" s="1"/>
  <c r="T81" i="25"/>
  <c r="D120" i="25" s="1"/>
  <c r="T120" i="25" s="1"/>
  <c r="T80" i="25"/>
  <c r="D119" i="25" s="1"/>
  <c r="T119" i="25" s="1"/>
  <c r="T79" i="25"/>
  <c r="D118" i="25" s="1"/>
  <c r="T118" i="25" s="1"/>
  <c r="T78" i="25"/>
  <c r="D117" i="25" s="1"/>
  <c r="T117" i="25" s="1"/>
  <c r="T77" i="25"/>
  <c r="D116" i="25" s="1"/>
  <c r="T116" i="25" s="1"/>
  <c r="T76" i="25"/>
  <c r="D115" i="25" s="1"/>
  <c r="T115" i="25" s="1"/>
  <c r="T75" i="25"/>
  <c r="D114" i="25" s="1"/>
  <c r="T114" i="25" s="1"/>
  <c r="T74" i="25"/>
  <c r="D113" i="25" s="1"/>
  <c r="T113" i="25" s="1"/>
  <c r="T73" i="25"/>
  <c r="D112" i="25" s="1"/>
  <c r="T112" i="25" s="1"/>
  <c r="T72" i="25"/>
  <c r="D111" i="25" s="1"/>
  <c r="T111" i="25" s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B104" i="1"/>
  <c r="L65" i="1" s="1"/>
  <c r="V112" i="25" l="1"/>
  <c r="F112" i="25" s="1"/>
  <c r="V118" i="25"/>
  <c r="F118" i="25" s="1"/>
  <c r="V120" i="25"/>
  <c r="F120" i="25" s="1"/>
  <c r="V126" i="25"/>
  <c r="F126" i="25" s="1"/>
  <c r="V113" i="27"/>
  <c r="F113" i="27" s="1"/>
  <c r="V119" i="27"/>
  <c r="F119" i="27" s="1"/>
  <c r="V123" i="27"/>
  <c r="F123" i="27" s="1"/>
  <c r="V118" i="26"/>
  <c r="F118" i="26" s="1"/>
  <c r="V122" i="26"/>
  <c r="F122" i="26" s="1"/>
  <c r="V124" i="26"/>
  <c r="F124" i="26" s="1"/>
  <c r="V112" i="28"/>
  <c r="F112" i="28" s="1"/>
  <c r="V120" i="28"/>
  <c r="F120" i="28" s="1"/>
  <c r="V122" i="28"/>
  <c r="F122" i="28" s="1"/>
  <c r="V126" i="28"/>
  <c r="F126" i="28" s="1"/>
  <c r="V119" i="29"/>
  <c r="F119" i="29" s="1"/>
  <c r="V121" i="29"/>
  <c r="F121" i="29" s="1"/>
  <c r="V114" i="32"/>
  <c r="F114" i="32" s="1"/>
  <c r="V116" i="32"/>
  <c r="F116" i="32" s="1"/>
  <c r="V122" i="32"/>
  <c r="F122" i="32" s="1"/>
  <c r="V124" i="32"/>
  <c r="F124" i="32" s="1"/>
  <c r="V109" i="30"/>
  <c r="F109" i="30" s="1"/>
  <c r="V113" i="30"/>
  <c r="F113" i="30" s="1"/>
  <c r="V121" i="30"/>
  <c r="F121" i="30" s="1"/>
  <c r="V127" i="30"/>
  <c r="F127" i="30" s="1"/>
  <c r="V119" i="25"/>
  <c r="F119" i="25" s="1"/>
  <c r="V127" i="25"/>
  <c r="F127" i="25" s="1"/>
  <c r="V112" i="27"/>
  <c r="F112" i="27" s="1"/>
  <c r="V114" i="27"/>
  <c r="F114" i="27" s="1"/>
  <c r="V120" i="27"/>
  <c r="F120" i="27" s="1"/>
  <c r="V122" i="27"/>
  <c r="F122" i="27" s="1"/>
  <c r="V124" i="27"/>
  <c r="F124" i="27" s="1"/>
  <c r="V123" i="26"/>
  <c r="F123" i="26" s="1"/>
  <c r="V109" i="28"/>
  <c r="F109" i="28" s="1"/>
  <c r="V117" i="28"/>
  <c r="F117" i="28" s="1"/>
  <c r="V119" i="28"/>
  <c r="F119" i="28" s="1"/>
  <c r="V127" i="28"/>
  <c r="F127" i="28" s="1"/>
  <c r="V114" i="29"/>
  <c r="F114" i="29" s="1"/>
  <c r="V116" i="29"/>
  <c r="F116" i="29" s="1"/>
  <c r="V122" i="29"/>
  <c r="F122" i="29" s="1"/>
  <c r="V124" i="29"/>
  <c r="F124" i="29" s="1"/>
  <c r="V109" i="32"/>
  <c r="F109" i="32" s="1"/>
  <c r="V119" i="32"/>
  <c r="F119" i="32" s="1"/>
  <c r="V127" i="32"/>
  <c r="F127" i="32" s="1"/>
  <c r="V110" i="30"/>
  <c r="F110" i="30" s="1"/>
  <c r="V116" i="30"/>
  <c r="F116" i="30" s="1"/>
  <c r="V128" i="30"/>
  <c r="F128" i="30" s="1"/>
  <c r="V121" i="25"/>
  <c r="F121" i="25" s="1"/>
  <c r="V117" i="25"/>
  <c r="F117" i="25" s="1"/>
  <c r="V127" i="26"/>
  <c r="F127" i="26" s="1"/>
  <c r="V121" i="32"/>
  <c r="F121" i="32" s="1"/>
  <c r="V126" i="27"/>
  <c r="F126" i="27" s="1"/>
  <c r="V114" i="30"/>
  <c r="F114" i="30" s="1"/>
  <c r="V127" i="29"/>
  <c r="F127" i="29" s="1"/>
  <c r="V117" i="26"/>
  <c r="F117" i="26" s="1"/>
  <c r="V115" i="28"/>
  <c r="F115" i="28" s="1"/>
  <c r="V109" i="29"/>
  <c r="F109" i="29" s="1"/>
  <c r="V112" i="26"/>
  <c r="F112" i="26" s="1"/>
  <c r="B183" i="26"/>
  <c r="L72" i="26"/>
  <c r="B189" i="26"/>
  <c r="L78" i="26"/>
  <c r="B195" i="26"/>
  <c r="L84" i="26"/>
  <c r="B181" i="29"/>
  <c r="L70" i="29"/>
  <c r="B187" i="29"/>
  <c r="L76" i="29"/>
  <c r="B193" i="29"/>
  <c r="L82" i="29"/>
  <c r="B182" i="29"/>
  <c r="L71" i="29"/>
  <c r="B188" i="29"/>
  <c r="L77" i="29"/>
  <c r="B194" i="29"/>
  <c r="L83" i="29"/>
  <c r="B200" i="29"/>
  <c r="L89" i="29"/>
  <c r="B182" i="30"/>
  <c r="L71" i="30"/>
  <c r="B200" i="30"/>
  <c r="L89" i="30"/>
  <c r="B183" i="25"/>
  <c r="L72" i="25"/>
  <c r="B189" i="25"/>
  <c r="L78" i="25"/>
  <c r="B195" i="25"/>
  <c r="L84" i="25"/>
  <c r="B183" i="29"/>
  <c r="L72" i="29"/>
  <c r="B189" i="29"/>
  <c r="L78" i="29"/>
  <c r="B195" i="29"/>
  <c r="L84" i="29"/>
  <c r="B183" i="30"/>
  <c r="L72" i="30"/>
  <c r="B189" i="30"/>
  <c r="L78" i="30"/>
  <c r="B195" i="30"/>
  <c r="L84" i="30"/>
  <c r="B186" i="26"/>
  <c r="L75" i="26"/>
  <c r="B192" i="26"/>
  <c r="L81" i="26"/>
  <c r="B198" i="26"/>
  <c r="L87" i="26"/>
  <c r="B184" i="29"/>
  <c r="L73" i="29"/>
  <c r="B190" i="29"/>
  <c r="L79" i="29"/>
  <c r="B196" i="29"/>
  <c r="L85" i="29"/>
  <c r="B184" i="30"/>
  <c r="L73" i="30"/>
  <c r="B197" i="29"/>
  <c r="L86" i="29"/>
  <c r="B186" i="25"/>
  <c r="L75" i="25"/>
  <c r="B192" i="25"/>
  <c r="L81" i="25"/>
  <c r="B198" i="25"/>
  <c r="L87" i="25"/>
  <c r="B184" i="27"/>
  <c r="L73" i="27"/>
  <c r="B190" i="27"/>
  <c r="L79" i="27"/>
  <c r="B196" i="27"/>
  <c r="L85" i="27"/>
  <c r="B186" i="30"/>
  <c r="L75" i="30"/>
  <c r="V88" i="29"/>
  <c r="I127" i="29" s="1"/>
  <c r="U81" i="29"/>
  <c r="H120" i="29" s="1"/>
  <c r="W115" i="27"/>
  <c r="G115" i="27" s="1"/>
  <c r="C115" i="27"/>
  <c r="W121" i="27"/>
  <c r="G121" i="27" s="1"/>
  <c r="C121" i="27"/>
  <c r="W127" i="27"/>
  <c r="G127" i="27" s="1"/>
  <c r="C127" i="27"/>
  <c r="W113" i="26"/>
  <c r="G113" i="26" s="1"/>
  <c r="C113" i="26"/>
  <c r="W119" i="26"/>
  <c r="G119" i="26" s="1"/>
  <c r="C119" i="26"/>
  <c r="W125" i="26"/>
  <c r="G125" i="26" s="1"/>
  <c r="C125" i="26"/>
  <c r="W111" i="29"/>
  <c r="G111" i="29" s="1"/>
  <c r="C111" i="29"/>
  <c r="W117" i="29"/>
  <c r="G117" i="29" s="1"/>
  <c r="C117" i="29"/>
  <c r="W123" i="29"/>
  <c r="G123" i="29" s="1"/>
  <c r="C123" i="29"/>
  <c r="W111" i="32"/>
  <c r="G111" i="32" s="1"/>
  <c r="C111" i="32"/>
  <c r="W117" i="32"/>
  <c r="G117" i="32" s="1"/>
  <c r="C117" i="32"/>
  <c r="W123" i="32"/>
  <c r="G123" i="32" s="1"/>
  <c r="C123" i="32"/>
  <c r="W111" i="30"/>
  <c r="G111" i="30" s="1"/>
  <c r="C111" i="30"/>
  <c r="W117" i="30"/>
  <c r="G117" i="30" s="1"/>
  <c r="C117" i="30"/>
  <c r="W123" i="30"/>
  <c r="G123" i="30" s="1"/>
  <c r="C123" i="30"/>
  <c r="V121" i="27"/>
  <c r="F121" i="27" s="1"/>
  <c r="W128" i="27"/>
  <c r="G128" i="27" s="1"/>
  <c r="C128" i="27"/>
  <c r="W126" i="26"/>
  <c r="G126" i="26" s="1"/>
  <c r="C126" i="26"/>
  <c r="C106" i="29"/>
  <c r="W106" i="29"/>
  <c r="G106" i="29" s="1"/>
  <c r="C112" i="29"/>
  <c r="W112" i="29"/>
  <c r="G112" i="29" s="1"/>
  <c r="W118" i="29"/>
  <c r="G118" i="29" s="1"/>
  <c r="C118" i="29"/>
  <c r="C124" i="29"/>
  <c r="W124" i="29"/>
  <c r="G124" i="29" s="1"/>
  <c r="W106" i="32"/>
  <c r="G106" i="32" s="1"/>
  <c r="C106" i="32"/>
  <c r="C112" i="32"/>
  <c r="W112" i="32"/>
  <c r="G112" i="32" s="1"/>
  <c r="C118" i="32"/>
  <c r="W118" i="32"/>
  <c r="G118" i="32" s="1"/>
  <c r="W124" i="32"/>
  <c r="G124" i="32" s="1"/>
  <c r="C124" i="32"/>
  <c r="C106" i="30"/>
  <c r="W106" i="30"/>
  <c r="G106" i="30" s="1"/>
  <c r="C112" i="30"/>
  <c r="W112" i="30"/>
  <c r="G112" i="30" s="1"/>
  <c r="W118" i="30"/>
  <c r="G118" i="30" s="1"/>
  <c r="C118" i="30"/>
  <c r="C124" i="30"/>
  <c r="W124" i="30"/>
  <c r="G124" i="30" s="1"/>
  <c r="V126" i="26"/>
  <c r="F126" i="26" s="1"/>
  <c r="V119" i="26"/>
  <c r="F119" i="26" s="1"/>
  <c r="V111" i="30"/>
  <c r="F111" i="30" s="1"/>
  <c r="V111" i="32"/>
  <c r="F111" i="32" s="1"/>
  <c r="V111" i="29"/>
  <c r="F111" i="29" s="1"/>
  <c r="W116" i="27"/>
  <c r="G116" i="27" s="1"/>
  <c r="C116" i="27"/>
  <c r="W117" i="27"/>
  <c r="G117" i="27" s="1"/>
  <c r="C117" i="27"/>
  <c r="C121" i="26"/>
  <c r="W121" i="26"/>
  <c r="G121" i="26" s="1"/>
  <c r="W127" i="26"/>
  <c r="G127" i="26" s="1"/>
  <c r="C127" i="26"/>
  <c r="W107" i="29"/>
  <c r="G107" i="29" s="1"/>
  <c r="C107" i="29"/>
  <c r="W113" i="29"/>
  <c r="G113" i="29" s="1"/>
  <c r="C113" i="29"/>
  <c r="W119" i="29"/>
  <c r="G119" i="29" s="1"/>
  <c r="C119" i="29"/>
  <c r="W125" i="29"/>
  <c r="G125" i="29" s="1"/>
  <c r="C125" i="29"/>
  <c r="W107" i="32"/>
  <c r="G107" i="32" s="1"/>
  <c r="C107" i="32"/>
  <c r="W113" i="32"/>
  <c r="G113" i="32" s="1"/>
  <c r="C113" i="32"/>
  <c r="W119" i="32"/>
  <c r="G119" i="32" s="1"/>
  <c r="C119" i="32"/>
  <c r="W125" i="32"/>
  <c r="G125" i="32" s="1"/>
  <c r="C125" i="32"/>
  <c r="W107" i="30"/>
  <c r="G107" i="30" s="1"/>
  <c r="C107" i="30"/>
  <c r="W113" i="30"/>
  <c r="G113" i="30" s="1"/>
  <c r="C113" i="30"/>
  <c r="W119" i="30"/>
  <c r="G119" i="30" s="1"/>
  <c r="C119" i="30"/>
  <c r="W125" i="30"/>
  <c r="G125" i="30" s="1"/>
  <c r="C125" i="30"/>
  <c r="V118" i="30"/>
  <c r="F118" i="30" s="1"/>
  <c r="V118" i="32"/>
  <c r="F118" i="32" s="1"/>
  <c r="V117" i="27"/>
  <c r="F117" i="27" s="1"/>
  <c r="V118" i="29"/>
  <c r="F118" i="29" s="1"/>
  <c r="W110" i="27"/>
  <c r="G110" i="27" s="1"/>
  <c r="C110" i="27"/>
  <c r="W122" i="27"/>
  <c r="G122" i="27" s="1"/>
  <c r="C122" i="27"/>
  <c r="W114" i="26"/>
  <c r="G114" i="26" s="1"/>
  <c r="C114" i="26"/>
  <c r="W120" i="26"/>
  <c r="G120" i="26" s="1"/>
  <c r="C120" i="26"/>
  <c r="W111" i="27"/>
  <c r="G111" i="27" s="1"/>
  <c r="C111" i="27"/>
  <c r="W123" i="27"/>
  <c r="G123" i="27" s="1"/>
  <c r="C123" i="27"/>
  <c r="C115" i="26"/>
  <c r="W115" i="26"/>
  <c r="G115" i="26" s="1"/>
  <c r="C112" i="27"/>
  <c r="W112" i="27"/>
  <c r="G112" i="27" s="1"/>
  <c r="W118" i="27"/>
  <c r="G118" i="27" s="1"/>
  <c r="C118" i="27"/>
  <c r="C124" i="27"/>
  <c r="W124" i="27"/>
  <c r="G124" i="27" s="1"/>
  <c r="W110" i="26"/>
  <c r="G110" i="26" s="1"/>
  <c r="C110" i="26"/>
  <c r="W116" i="26"/>
  <c r="G116" i="26" s="1"/>
  <c r="C116" i="26"/>
  <c r="W122" i="26"/>
  <c r="G122" i="26" s="1"/>
  <c r="C122" i="26"/>
  <c r="W128" i="26"/>
  <c r="G128" i="26" s="1"/>
  <c r="C128" i="26"/>
  <c r="W108" i="29"/>
  <c r="G108" i="29" s="1"/>
  <c r="C108" i="29"/>
  <c r="W114" i="29"/>
  <c r="G114" i="29" s="1"/>
  <c r="C114" i="29"/>
  <c r="W120" i="29"/>
  <c r="G120" i="29" s="1"/>
  <c r="C120" i="29"/>
  <c r="W126" i="29"/>
  <c r="G126" i="29" s="1"/>
  <c r="C126" i="29"/>
  <c r="W108" i="32"/>
  <c r="G108" i="32" s="1"/>
  <c r="C108" i="32"/>
  <c r="W114" i="32"/>
  <c r="G114" i="32" s="1"/>
  <c r="C114" i="32"/>
  <c r="W120" i="32"/>
  <c r="G120" i="32" s="1"/>
  <c r="C120" i="32"/>
  <c r="W126" i="32"/>
  <c r="G126" i="32" s="1"/>
  <c r="C126" i="32"/>
  <c r="W108" i="30"/>
  <c r="G108" i="30" s="1"/>
  <c r="C108" i="30"/>
  <c r="W114" i="30"/>
  <c r="G114" i="30" s="1"/>
  <c r="C114" i="30"/>
  <c r="W120" i="30"/>
  <c r="G120" i="30" s="1"/>
  <c r="C120" i="30"/>
  <c r="W126" i="30"/>
  <c r="G126" i="30" s="1"/>
  <c r="C126" i="30"/>
  <c r="V120" i="26"/>
  <c r="F120" i="26" s="1"/>
  <c r="V115" i="26"/>
  <c r="F115" i="26" s="1"/>
  <c r="V113" i="26"/>
  <c r="F113" i="26" s="1"/>
  <c r="V116" i="26"/>
  <c r="F116" i="26" s="1"/>
  <c r="V126" i="30"/>
  <c r="F126" i="30" s="1"/>
  <c r="V108" i="30"/>
  <c r="F108" i="30" s="1"/>
  <c r="V125" i="30"/>
  <c r="F125" i="30" s="1"/>
  <c r="V107" i="30"/>
  <c r="F107" i="30" s="1"/>
  <c r="V123" i="30"/>
  <c r="F123" i="30" s="1"/>
  <c r="V126" i="32"/>
  <c r="F126" i="32" s="1"/>
  <c r="V108" i="32"/>
  <c r="F108" i="32" s="1"/>
  <c r="V113" i="32"/>
  <c r="F113" i="32" s="1"/>
  <c r="V123" i="32"/>
  <c r="F123" i="32" s="1"/>
  <c r="V115" i="27"/>
  <c r="F115" i="27" s="1"/>
  <c r="V116" i="27"/>
  <c r="F116" i="27" s="1"/>
  <c r="V126" i="29"/>
  <c r="F126" i="29" s="1"/>
  <c r="V108" i="29"/>
  <c r="F108" i="29" s="1"/>
  <c r="V113" i="29"/>
  <c r="F113" i="29" s="1"/>
  <c r="V123" i="29"/>
  <c r="F123" i="29" s="1"/>
  <c r="W113" i="27"/>
  <c r="G113" i="27" s="1"/>
  <c r="C113" i="27"/>
  <c r="W119" i="27"/>
  <c r="G119" i="27" s="1"/>
  <c r="C119" i="27"/>
  <c r="W125" i="27"/>
  <c r="G125" i="27" s="1"/>
  <c r="C125" i="27"/>
  <c r="W111" i="26"/>
  <c r="G111" i="26" s="1"/>
  <c r="C111" i="26"/>
  <c r="W117" i="26"/>
  <c r="G117" i="26" s="1"/>
  <c r="C117" i="26"/>
  <c r="W123" i="26"/>
  <c r="G123" i="26" s="1"/>
  <c r="C123" i="26"/>
  <c r="W109" i="29"/>
  <c r="G109" i="29" s="1"/>
  <c r="C109" i="29"/>
  <c r="C115" i="29"/>
  <c r="W115" i="29"/>
  <c r="G115" i="29" s="1"/>
  <c r="W121" i="29"/>
  <c r="G121" i="29" s="1"/>
  <c r="C121" i="29"/>
  <c r="W127" i="29"/>
  <c r="G127" i="29" s="1"/>
  <c r="C127" i="29"/>
  <c r="W109" i="32"/>
  <c r="G109" i="32" s="1"/>
  <c r="C109" i="32"/>
  <c r="W115" i="32"/>
  <c r="G115" i="32" s="1"/>
  <c r="C115" i="32"/>
  <c r="W121" i="32"/>
  <c r="G121" i="32" s="1"/>
  <c r="C121" i="32"/>
  <c r="C127" i="32"/>
  <c r="W127" i="32"/>
  <c r="G127" i="32" s="1"/>
  <c r="W109" i="30"/>
  <c r="G109" i="30" s="1"/>
  <c r="C109" i="30"/>
  <c r="C115" i="30"/>
  <c r="W115" i="30"/>
  <c r="G115" i="30" s="1"/>
  <c r="C121" i="30"/>
  <c r="W121" i="30"/>
  <c r="G121" i="30" s="1"/>
  <c r="W127" i="30"/>
  <c r="G127" i="30" s="1"/>
  <c r="C127" i="30"/>
  <c r="V115" i="30"/>
  <c r="F115" i="30" s="1"/>
  <c r="V112" i="30"/>
  <c r="F112" i="30" s="1"/>
  <c r="V124" i="30"/>
  <c r="F124" i="30" s="1"/>
  <c r="V112" i="32"/>
  <c r="F112" i="32" s="1"/>
  <c r="V118" i="27"/>
  <c r="F118" i="27" s="1"/>
  <c r="V111" i="27"/>
  <c r="F111" i="27" s="1"/>
  <c r="V115" i="29"/>
  <c r="F115" i="29" s="1"/>
  <c r="V112" i="29"/>
  <c r="F112" i="29" s="1"/>
  <c r="W114" i="27"/>
  <c r="G114" i="27" s="1"/>
  <c r="C114" i="27"/>
  <c r="W120" i="27"/>
  <c r="G120" i="27" s="1"/>
  <c r="C120" i="27"/>
  <c r="W126" i="27"/>
  <c r="G126" i="27" s="1"/>
  <c r="C126" i="27"/>
  <c r="C112" i="26"/>
  <c r="W112" i="26"/>
  <c r="G112" i="26" s="1"/>
  <c r="C118" i="26"/>
  <c r="W118" i="26"/>
  <c r="G118" i="26" s="1"/>
  <c r="W124" i="26"/>
  <c r="G124" i="26" s="1"/>
  <c r="C124" i="26"/>
  <c r="W110" i="29"/>
  <c r="G110" i="29" s="1"/>
  <c r="C110" i="29"/>
  <c r="W116" i="29"/>
  <c r="G116" i="29" s="1"/>
  <c r="C116" i="29"/>
  <c r="W122" i="29"/>
  <c r="G122" i="29" s="1"/>
  <c r="C122" i="29"/>
  <c r="W128" i="29"/>
  <c r="G128" i="29" s="1"/>
  <c r="C128" i="29"/>
  <c r="W110" i="32"/>
  <c r="G110" i="32" s="1"/>
  <c r="C110" i="32"/>
  <c r="W116" i="32"/>
  <c r="G116" i="32" s="1"/>
  <c r="C116" i="32"/>
  <c r="W122" i="32"/>
  <c r="G122" i="32" s="1"/>
  <c r="C122" i="32"/>
  <c r="W128" i="32"/>
  <c r="G128" i="32" s="1"/>
  <c r="C128" i="32"/>
  <c r="W110" i="30"/>
  <c r="G110" i="30" s="1"/>
  <c r="C110" i="30"/>
  <c r="W116" i="30"/>
  <c r="G116" i="30" s="1"/>
  <c r="C116" i="30"/>
  <c r="W122" i="30"/>
  <c r="G122" i="30" s="1"/>
  <c r="C122" i="30"/>
  <c r="W128" i="30"/>
  <c r="G128" i="30" s="1"/>
  <c r="C128" i="30"/>
  <c r="V114" i="26"/>
  <c r="F114" i="26" s="1"/>
  <c r="V125" i="26"/>
  <c r="F125" i="26" s="1"/>
  <c r="V121" i="26"/>
  <c r="F121" i="26" s="1"/>
  <c r="V111" i="26"/>
  <c r="F111" i="26" s="1"/>
  <c r="V128" i="26"/>
  <c r="F128" i="26" s="1"/>
  <c r="V110" i="26"/>
  <c r="F110" i="26" s="1"/>
  <c r="V120" i="30"/>
  <c r="F120" i="30" s="1"/>
  <c r="V119" i="30"/>
  <c r="F119" i="30" s="1"/>
  <c r="V117" i="30"/>
  <c r="F117" i="30" s="1"/>
  <c r="V122" i="30"/>
  <c r="F122" i="30" s="1"/>
  <c r="V115" i="32"/>
  <c r="F115" i="32" s="1"/>
  <c r="V120" i="32"/>
  <c r="F120" i="32" s="1"/>
  <c r="V125" i="32"/>
  <c r="F125" i="32" s="1"/>
  <c r="V107" i="32"/>
  <c r="F107" i="32" s="1"/>
  <c r="V117" i="32"/>
  <c r="F117" i="32" s="1"/>
  <c r="V128" i="32"/>
  <c r="F128" i="32" s="1"/>
  <c r="V110" i="32"/>
  <c r="F110" i="32" s="1"/>
  <c r="V125" i="27"/>
  <c r="F125" i="27" s="1"/>
  <c r="V127" i="27"/>
  <c r="F127" i="27" s="1"/>
  <c r="V128" i="27"/>
  <c r="F128" i="27" s="1"/>
  <c r="V110" i="27"/>
  <c r="F110" i="27" s="1"/>
  <c r="V120" i="29"/>
  <c r="F120" i="29" s="1"/>
  <c r="V125" i="29"/>
  <c r="F125" i="29" s="1"/>
  <c r="V107" i="29"/>
  <c r="F107" i="29" s="1"/>
  <c r="V117" i="29"/>
  <c r="F117" i="29" s="1"/>
  <c r="V128" i="29"/>
  <c r="F128" i="29" s="1"/>
  <c r="V110" i="29"/>
  <c r="F110" i="29" s="1"/>
  <c r="W128" i="28"/>
  <c r="G128" i="28" s="1"/>
  <c r="C128" i="28"/>
  <c r="W111" i="28"/>
  <c r="G111" i="28" s="1"/>
  <c r="C111" i="28"/>
  <c r="C117" i="28"/>
  <c r="W117" i="28"/>
  <c r="G117" i="28" s="1"/>
  <c r="W123" i="28"/>
  <c r="G123" i="28" s="1"/>
  <c r="C123" i="28"/>
  <c r="V128" i="28"/>
  <c r="F128" i="28" s="1"/>
  <c r="W112" i="28"/>
  <c r="G112" i="28" s="1"/>
  <c r="C112" i="28"/>
  <c r="C118" i="28"/>
  <c r="W118" i="28"/>
  <c r="G118" i="28" s="1"/>
  <c r="C124" i="28"/>
  <c r="W124" i="28"/>
  <c r="G124" i="28" s="1"/>
  <c r="V124" i="28"/>
  <c r="F124" i="28" s="1"/>
  <c r="W116" i="28"/>
  <c r="G116" i="28" s="1"/>
  <c r="C116" i="28"/>
  <c r="W113" i="28"/>
  <c r="G113" i="28" s="1"/>
  <c r="C113" i="28"/>
  <c r="W119" i="28"/>
  <c r="G119" i="28" s="1"/>
  <c r="C119" i="28"/>
  <c r="W125" i="28"/>
  <c r="G125" i="28" s="1"/>
  <c r="C125" i="28"/>
  <c r="V113" i="28"/>
  <c r="F113" i="28" s="1"/>
  <c r="V111" i="28"/>
  <c r="F111" i="28" s="1"/>
  <c r="W122" i="28"/>
  <c r="G122" i="28" s="1"/>
  <c r="C122" i="28"/>
  <c r="W114" i="28"/>
  <c r="G114" i="28" s="1"/>
  <c r="C114" i="28"/>
  <c r="C120" i="28"/>
  <c r="W120" i="28"/>
  <c r="G120" i="28" s="1"/>
  <c r="C126" i="28"/>
  <c r="W126" i="28"/>
  <c r="G126" i="28" s="1"/>
  <c r="V114" i="28"/>
  <c r="F114" i="28" s="1"/>
  <c r="V118" i="28"/>
  <c r="F118" i="28" s="1"/>
  <c r="W110" i="28"/>
  <c r="G110" i="28" s="1"/>
  <c r="C110" i="28"/>
  <c r="C109" i="28"/>
  <c r="W109" i="28"/>
  <c r="G109" i="28" s="1"/>
  <c r="C115" i="28"/>
  <c r="W115" i="28"/>
  <c r="G115" i="28" s="1"/>
  <c r="W121" i="28"/>
  <c r="G121" i="28" s="1"/>
  <c r="C121" i="28"/>
  <c r="W127" i="28"/>
  <c r="G127" i="28" s="1"/>
  <c r="C127" i="28"/>
  <c r="V121" i="28"/>
  <c r="F121" i="28" s="1"/>
  <c r="V116" i="28"/>
  <c r="F116" i="28" s="1"/>
  <c r="V125" i="28"/>
  <c r="F125" i="28" s="1"/>
  <c r="V123" i="28"/>
  <c r="F123" i="28" s="1"/>
  <c r="V110" i="28"/>
  <c r="F110" i="28" s="1"/>
  <c r="W116" i="25"/>
  <c r="G116" i="25" s="1"/>
  <c r="C116" i="25"/>
  <c r="W122" i="25"/>
  <c r="G122" i="25" s="1"/>
  <c r="C122" i="25"/>
  <c r="W128" i="25"/>
  <c r="G128" i="25" s="1"/>
  <c r="C128" i="25"/>
  <c r="W111" i="25"/>
  <c r="G111" i="25" s="1"/>
  <c r="C111" i="25"/>
  <c r="W117" i="25"/>
  <c r="G117" i="25" s="1"/>
  <c r="C117" i="25"/>
  <c r="W123" i="25"/>
  <c r="G123" i="25" s="1"/>
  <c r="C123" i="25"/>
  <c r="V128" i="25"/>
  <c r="F128" i="25" s="1"/>
  <c r="C118" i="25"/>
  <c r="W118" i="25"/>
  <c r="G118" i="25" s="1"/>
  <c r="C124" i="25"/>
  <c r="W124" i="25"/>
  <c r="G124" i="25" s="1"/>
  <c r="W113" i="25"/>
  <c r="G113" i="25" s="1"/>
  <c r="C113" i="25"/>
  <c r="W119" i="25"/>
  <c r="G119" i="25" s="1"/>
  <c r="C119" i="25"/>
  <c r="W125" i="25"/>
  <c r="G125" i="25" s="1"/>
  <c r="C125" i="25"/>
  <c r="V113" i="25"/>
  <c r="F113" i="25" s="1"/>
  <c r="V111" i="25"/>
  <c r="F111" i="25" s="1"/>
  <c r="V122" i="25"/>
  <c r="F122" i="25" s="1"/>
  <c r="W114" i="25"/>
  <c r="G114" i="25" s="1"/>
  <c r="C114" i="25"/>
  <c r="W120" i="25"/>
  <c r="G120" i="25" s="1"/>
  <c r="C120" i="25"/>
  <c r="W126" i="25"/>
  <c r="G126" i="25" s="1"/>
  <c r="C126" i="25"/>
  <c r="V124" i="25"/>
  <c r="F124" i="25" s="1"/>
  <c r="V123" i="25"/>
  <c r="F123" i="25" s="1"/>
  <c r="W112" i="25"/>
  <c r="G112" i="25" s="1"/>
  <c r="C112" i="25"/>
  <c r="W115" i="25"/>
  <c r="G115" i="25" s="1"/>
  <c r="C115" i="25"/>
  <c r="W121" i="25"/>
  <c r="G121" i="25" s="1"/>
  <c r="C121" i="25"/>
  <c r="W127" i="25"/>
  <c r="G127" i="25" s="1"/>
  <c r="C127" i="25"/>
  <c r="V114" i="25"/>
  <c r="F114" i="25" s="1"/>
  <c r="V125" i="25"/>
  <c r="F125" i="25" s="1"/>
  <c r="V116" i="25"/>
  <c r="F116" i="25" s="1"/>
  <c r="V115" i="25"/>
  <c r="F115" i="25" s="1"/>
  <c r="U75" i="29"/>
  <c r="H114" i="29" s="1"/>
  <c r="V73" i="30"/>
  <c r="I112" i="30" s="1"/>
  <c r="U84" i="30"/>
  <c r="H123" i="30" s="1"/>
  <c r="U84" i="29"/>
  <c r="H123" i="29" s="1"/>
  <c r="U86" i="29"/>
  <c r="H125" i="29" s="1"/>
  <c r="V84" i="30"/>
  <c r="I123" i="30" s="1"/>
  <c r="V85" i="29"/>
  <c r="I124" i="29" s="1"/>
  <c r="U82" i="29"/>
  <c r="H121" i="29" s="1"/>
  <c r="U89" i="29"/>
  <c r="H128" i="29" s="1"/>
  <c r="U78" i="30"/>
  <c r="H117" i="30" s="1"/>
  <c r="U69" i="30"/>
  <c r="H108" i="30" s="1"/>
  <c r="V78" i="30"/>
  <c r="I117" i="30" s="1"/>
  <c r="U83" i="30"/>
  <c r="H122" i="30" s="1"/>
  <c r="V70" i="29"/>
  <c r="I109" i="29" s="1"/>
  <c r="V72" i="30"/>
  <c r="I111" i="30" s="1"/>
  <c r="U73" i="29"/>
  <c r="H112" i="29" s="1"/>
  <c r="V67" i="29"/>
  <c r="I106" i="29" s="1"/>
  <c r="U89" i="26"/>
  <c r="H128" i="26" s="1"/>
  <c r="U72" i="30"/>
  <c r="H111" i="30" s="1"/>
  <c r="U79" i="29"/>
  <c r="H118" i="29" s="1"/>
  <c r="V75" i="30"/>
  <c r="I114" i="30" s="1"/>
  <c r="U89" i="30"/>
  <c r="H128" i="30" s="1"/>
  <c r="V71" i="30"/>
  <c r="I110" i="30" s="1"/>
  <c r="U71" i="29"/>
  <c r="H110" i="29" s="1"/>
  <c r="U77" i="29"/>
  <c r="H116" i="29" s="1"/>
  <c r="U69" i="29"/>
  <c r="H108" i="29" s="1"/>
  <c r="V73" i="29"/>
  <c r="I112" i="29" s="1"/>
  <c r="V79" i="29"/>
  <c r="I118" i="29" s="1"/>
  <c r="U85" i="29"/>
  <c r="H124" i="29" s="1"/>
  <c r="V89" i="29"/>
  <c r="I128" i="29" s="1"/>
  <c r="U67" i="29"/>
  <c r="H106" i="29" s="1"/>
  <c r="U72" i="29"/>
  <c r="H111" i="29" s="1"/>
  <c r="V78" i="29"/>
  <c r="I117" i="29" s="1"/>
  <c r="V83" i="29"/>
  <c r="I122" i="29" s="1"/>
  <c r="V71" i="29"/>
  <c r="I110" i="29" s="1"/>
  <c r="V77" i="29"/>
  <c r="I116" i="29" s="1"/>
  <c r="U83" i="29"/>
  <c r="H122" i="29" s="1"/>
  <c r="U87" i="29"/>
  <c r="H126" i="29" s="1"/>
  <c r="U86" i="26"/>
  <c r="H125" i="26" s="1"/>
  <c r="U80" i="26"/>
  <c r="H119" i="26" s="1"/>
  <c r="U71" i="26"/>
  <c r="H110" i="26" s="1"/>
  <c r="U89" i="25"/>
  <c r="H128" i="25" s="1"/>
  <c r="U83" i="25"/>
  <c r="H122" i="25" s="1"/>
  <c r="U77" i="25"/>
  <c r="H116" i="25" s="1"/>
  <c r="U71" i="25"/>
  <c r="H110" i="25" s="1"/>
  <c r="U71" i="30"/>
  <c r="H110" i="30" s="1"/>
  <c r="U75" i="30"/>
  <c r="H114" i="30" s="1"/>
  <c r="V67" i="30"/>
  <c r="I106" i="30" s="1"/>
  <c r="U73" i="30"/>
  <c r="H112" i="30" s="1"/>
  <c r="U79" i="30"/>
  <c r="H118" i="30" s="1"/>
  <c r="V89" i="30"/>
  <c r="I128" i="30" s="1"/>
  <c r="V85" i="30"/>
  <c r="I124" i="30" s="1"/>
  <c r="V76" i="29"/>
  <c r="I115" i="29" s="1"/>
  <c r="U80" i="29"/>
  <c r="H119" i="29" s="1"/>
  <c r="U70" i="29"/>
  <c r="H109" i="29" s="1"/>
  <c r="V86" i="29"/>
  <c r="I125" i="29" s="1"/>
  <c r="V68" i="29"/>
  <c r="I107" i="29" s="1"/>
  <c r="U73" i="26"/>
  <c r="H112" i="26" s="1"/>
  <c r="U81" i="26"/>
  <c r="H120" i="26" s="1"/>
  <c r="U79" i="26"/>
  <c r="H118" i="26" s="1"/>
  <c r="U87" i="26"/>
  <c r="H126" i="26" s="1"/>
  <c r="U77" i="26"/>
  <c r="H116" i="26" s="1"/>
  <c r="U75" i="26"/>
  <c r="H114" i="26" s="1"/>
  <c r="U85" i="26"/>
  <c r="H124" i="26" s="1"/>
  <c r="U74" i="26"/>
  <c r="H113" i="26" s="1"/>
  <c r="U83" i="26"/>
  <c r="H122" i="26" s="1"/>
  <c r="V79" i="27"/>
  <c r="I118" i="27" s="1"/>
  <c r="U73" i="27"/>
  <c r="H112" i="27" s="1"/>
  <c r="U85" i="27"/>
  <c r="H124" i="27" s="1"/>
  <c r="U81" i="25"/>
  <c r="H120" i="25" s="1"/>
  <c r="U75" i="25"/>
  <c r="H114" i="25" s="1"/>
  <c r="U87" i="25"/>
  <c r="H126" i="25" s="1"/>
  <c r="B107" i="30"/>
  <c r="B113" i="30"/>
  <c r="B116" i="30"/>
  <c r="B119" i="30"/>
  <c r="B122" i="30"/>
  <c r="B125" i="30"/>
  <c r="U70" i="30"/>
  <c r="H109" i="30" s="1"/>
  <c r="B106" i="30"/>
  <c r="L67" i="30" s="1"/>
  <c r="B109" i="30"/>
  <c r="B115" i="30"/>
  <c r="B118" i="30"/>
  <c r="B121" i="30"/>
  <c r="B124" i="30"/>
  <c r="B127" i="30"/>
  <c r="U88" i="30"/>
  <c r="H127" i="30" s="1"/>
  <c r="B108" i="30"/>
  <c r="B120" i="30"/>
  <c r="B126" i="30"/>
  <c r="B107" i="32"/>
  <c r="B110" i="32"/>
  <c r="B113" i="32"/>
  <c r="B116" i="32"/>
  <c r="B119" i="32"/>
  <c r="B122" i="32"/>
  <c r="B125" i="32"/>
  <c r="B128" i="32"/>
  <c r="B106" i="32"/>
  <c r="L67" i="32" s="1"/>
  <c r="B109" i="32"/>
  <c r="B112" i="32"/>
  <c r="B115" i="32"/>
  <c r="B118" i="32"/>
  <c r="B121" i="32"/>
  <c r="B124" i="32"/>
  <c r="B127" i="32"/>
  <c r="B108" i="32"/>
  <c r="B111" i="32"/>
  <c r="B114" i="32"/>
  <c r="B117" i="32"/>
  <c r="B120" i="32"/>
  <c r="B123" i="32"/>
  <c r="B126" i="32"/>
  <c r="B107" i="29"/>
  <c r="B113" i="29"/>
  <c r="B119" i="29"/>
  <c r="V72" i="29"/>
  <c r="I111" i="29" s="1"/>
  <c r="U76" i="29"/>
  <c r="H115" i="29" s="1"/>
  <c r="V82" i="29"/>
  <c r="I121" i="29" s="1"/>
  <c r="B127" i="29"/>
  <c r="V74" i="29"/>
  <c r="I113" i="29" s="1"/>
  <c r="U78" i="29"/>
  <c r="H117" i="29" s="1"/>
  <c r="V84" i="29"/>
  <c r="I123" i="29" s="1"/>
  <c r="B108" i="29"/>
  <c r="B114" i="29"/>
  <c r="B120" i="29"/>
  <c r="B126" i="29"/>
  <c r="B110" i="28"/>
  <c r="B113" i="28"/>
  <c r="B116" i="28"/>
  <c r="B119" i="28"/>
  <c r="B122" i="28"/>
  <c r="B125" i="28"/>
  <c r="B128" i="28"/>
  <c r="B109" i="28"/>
  <c r="B112" i="28"/>
  <c r="B115" i="28"/>
  <c r="B118" i="28"/>
  <c r="B121" i="28"/>
  <c r="B124" i="28"/>
  <c r="B127" i="28"/>
  <c r="B111" i="28"/>
  <c r="B114" i="28"/>
  <c r="B117" i="28"/>
  <c r="B120" i="28"/>
  <c r="B123" i="28"/>
  <c r="B126" i="28"/>
  <c r="V72" i="26"/>
  <c r="I111" i="26" s="1"/>
  <c r="V75" i="26"/>
  <c r="I114" i="26" s="1"/>
  <c r="V78" i="26"/>
  <c r="I117" i="26" s="1"/>
  <c r="V81" i="26"/>
  <c r="I120" i="26" s="1"/>
  <c r="V84" i="26"/>
  <c r="I123" i="26" s="1"/>
  <c r="V87" i="26"/>
  <c r="I126" i="26" s="1"/>
  <c r="B110" i="26"/>
  <c r="B113" i="26"/>
  <c r="B116" i="26"/>
  <c r="B119" i="26"/>
  <c r="B122" i="26"/>
  <c r="B125" i="26"/>
  <c r="B128" i="26"/>
  <c r="U72" i="26"/>
  <c r="H111" i="26" s="1"/>
  <c r="U78" i="26"/>
  <c r="H117" i="26" s="1"/>
  <c r="U84" i="26"/>
  <c r="H123" i="26" s="1"/>
  <c r="B109" i="26"/>
  <c r="B112" i="26"/>
  <c r="B115" i="26"/>
  <c r="B118" i="26"/>
  <c r="B121" i="26"/>
  <c r="B124" i="26"/>
  <c r="B127" i="26"/>
  <c r="V70" i="26"/>
  <c r="I109" i="26" s="1"/>
  <c r="V76" i="26"/>
  <c r="I115" i="26" s="1"/>
  <c r="V82" i="26"/>
  <c r="I121" i="26" s="1"/>
  <c r="V88" i="26"/>
  <c r="I127" i="26" s="1"/>
  <c r="U79" i="27"/>
  <c r="H118" i="27" s="1"/>
  <c r="B110" i="27"/>
  <c r="B113" i="27"/>
  <c r="B116" i="27"/>
  <c r="B119" i="27"/>
  <c r="B122" i="27"/>
  <c r="B125" i="27"/>
  <c r="B128" i="27"/>
  <c r="V78" i="27"/>
  <c r="I117" i="27" s="1"/>
  <c r="V73" i="27"/>
  <c r="I112" i="27" s="1"/>
  <c r="V85" i="27"/>
  <c r="I124" i="27" s="1"/>
  <c r="B109" i="27"/>
  <c r="B115" i="27"/>
  <c r="B121" i="27"/>
  <c r="B127" i="27"/>
  <c r="V72" i="27"/>
  <c r="I111" i="27" s="1"/>
  <c r="V84" i="27"/>
  <c r="I123" i="27" s="1"/>
  <c r="B111" i="27"/>
  <c r="B114" i="27"/>
  <c r="B117" i="27"/>
  <c r="B120" i="27"/>
  <c r="B123" i="27"/>
  <c r="B126" i="27"/>
  <c r="V72" i="25"/>
  <c r="I111" i="25" s="1"/>
  <c r="V75" i="25"/>
  <c r="I114" i="25" s="1"/>
  <c r="V78" i="25"/>
  <c r="I117" i="25" s="1"/>
  <c r="V81" i="25"/>
  <c r="I120" i="25" s="1"/>
  <c r="V84" i="25"/>
  <c r="I123" i="25" s="1"/>
  <c r="V87" i="25"/>
  <c r="I126" i="25" s="1"/>
  <c r="B110" i="25"/>
  <c r="B113" i="25"/>
  <c r="B116" i="25"/>
  <c r="B119" i="25"/>
  <c r="B122" i="25"/>
  <c r="B125" i="25"/>
  <c r="B128" i="25"/>
  <c r="U72" i="25"/>
  <c r="H111" i="25" s="1"/>
  <c r="U78" i="25"/>
  <c r="H117" i="25" s="1"/>
  <c r="U84" i="25"/>
  <c r="H123" i="25" s="1"/>
  <c r="V74" i="25"/>
  <c r="I113" i="25" s="1"/>
  <c r="V80" i="25"/>
  <c r="I119" i="25" s="1"/>
  <c r="V86" i="25"/>
  <c r="I125" i="25" s="1"/>
  <c r="B109" i="25"/>
  <c r="B112" i="25"/>
  <c r="B115" i="25"/>
  <c r="B118" i="25"/>
  <c r="B121" i="25"/>
  <c r="B124" i="25"/>
  <c r="B127" i="25"/>
  <c r="V70" i="25"/>
  <c r="I109" i="25" s="1"/>
  <c r="V73" i="25"/>
  <c r="I112" i="25" s="1"/>
  <c r="V76" i="25"/>
  <c r="I115" i="25" s="1"/>
  <c r="V79" i="25"/>
  <c r="I118" i="25" s="1"/>
  <c r="V82" i="25"/>
  <c r="I121" i="25" s="1"/>
  <c r="V85" i="25"/>
  <c r="I124" i="25" s="1"/>
  <c r="V88" i="25"/>
  <c r="I127" i="25" s="1"/>
  <c r="B110" i="1"/>
  <c r="B116" i="1"/>
  <c r="B122" i="1"/>
  <c r="B128" i="1"/>
  <c r="B109" i="1"/>
  <c r="B115" i="1"/>
  <c r="B121" i="1"/>
  <c r="B127" i="1"/>
  <c r="B114" i="1"/>
  <c r="B120" i="1"/>
  <c r="B126" i="1"/>
  <c r="B113" i="1"/>
  <c r="B119" i="1"/>
  <c r="B125" i="1"/>
  <c r="B112" i="1"/>
  <c r="B118" i="1"/>
  <c r="B124" i="1"/>
  <c r="B105" i="1"/>
  <c r="L66" i="1" s="1"/>
  <c r="B111" i="1"/>
  <c r="B117" i="1"/>
  <c r="B123" i="1"/>
  <c r="V71" i="1"/>
  <c r="V74" i="1"/>
  <c r="V77" i="1"/>
  <c r="V80" i="1"/>
  <c r="V83" i="1"/>
  <c r="V86" i="1"/>
  <c r="V89" i="1"/>
  <c r="V70" i="1"/>
  <c r="V73" i="1"/>
  <c r="V76" i="1"/>
  <c r="V79" i="1"/>
  <c r="V82" i="1"/>
  <c r="V85" i="1"/>
  <c r="V88" i="1"/>
  <c r="V72" i="1"/>
  <c r="V75" i="1"/>
  <c r="V78" i="1"/>
  <c r="V81" i="1"/>
  <c r="V84" i="1"/>
  <c r="V87" i="1"/>
  <c r="V75" i="27"/>
  <c r="I114" i="27" s="1"/>
  <c r="V81" i="27"/>
  <c r="I120" i="27" s="1"/>
  <c r="V87" i="27"/>
  <c r="I126" i="27" s="1"/>
  <c r="V71" i="27"/>
  <c r="I110" i="27" s="1"/>
  <c r="V74" i="27"/>
  <c r="I113" i="27" s="1"/>
  <c r="V77" i="27"/>
  <c r="I116" i="27" s="1"/>
  <c r="V80" i="27"/>
  <c r="I119" i="27" s="1"/>
  <c r="V83" i="27"/>
  <c r="I122" i="27" s="1"/>
  <c r="V86" i="27"/>
  <c r="I125" i="27" s="1"/>
  <c r="V89" i="27"/>
  <c r="I128" i="27" s="1"/>
  <c r="V70" i="27"/>
  <c r="I109" i="27" s="1"/>
  <c r="V76" i="27"/>
  <c r="I115" i="27" s="1"/>
  <c r="V82" i="27"/>
  <c r="I121" i="27" s="1"/>
  <c r="V88" i="27"/>
  <c r="I127" i="27" s="1"/>
  <c r="V77" i="30"/>
  <c r="I116" i="30" s="1"/>
  <c r="V82" i="30"/>
  <c r="I121" i="30" s="1"/>
  <c r="U87" i="30"/>
  <c r="H126" i="30" s="1"/>
  <c r="U76" i="30"/>
  <c r="H115" i="30" s="1"/>
  <c r="V69" i="32"/>
  <c r="I108" i="32" s="1"/>
  <c r="V72" i="32"/>
  <c r="I111" i="32" s="1"/>
  <c r="V75" i="32"/>
  <c r="I114" i="32" s="1"/>
  <c r="V78" i="32"/>
  <c r="I117" i="32" s="1"/>
  <c r="V81" i="32"/>
  <c r="I120" i="32" s="1"/>
  <c r="V84" i="32"/>
  <c r="I123" i="32" s="1"/>
  <c r="V87" i="32"/>
  <c r="I126" i="32" s="1"/>
  <c r="V68" i="32"/>
  <c r="I107" i="32" s="1"/>
  <c r="V71" i="32"/>
  <c r="I110" i="32" s="1"/>
  <c r="V74" i="32"/>
  <c r="I113" i="32" s="1"/>
  <c r="V77" i="32"/>
  <c r="I116" i="32" s="1"/>
  <c r="V80" i="32"/>
  <c r="I119" i="32" s="1"/>
  <c r="V83" i="32"/>
  <c r="I122" i="32" s="1"/>
  <c r="V86" i="32"/>
  <c r="I125" i="32" s="1"/>
  <c r="V89" i="32"/>
  <c r="I128" i="32" s="1"/>
  <c r="V67" i="32"/>
  <c r="I106" i="32" s="1"/>
  <c r="V70" i="32"/>
  <c r="I109" i="32" s="1"/>
  <c r="V73" i="32"/>
  <c r="I112" i="32" s="1"/>
  <c r="V76" i="32"/>
  <c r="I115" i="32" s="1"/>
  <c r="V79" i="32"/>
  <c r="I118" i="32" s="1"/>
  <c r="V82" i="32"/>
  <c r="I121" i="32" s="1"/>
  <c r="V85" i="32"/>
  <c r="I124" i="32" s="1"/>
  <c r="V88" i="32"/>
  <c r="I127" i="32" s="1"/>
  <c r="V72" i="28"/>
  <c r="I111" i="28" s="1"/>
  <c r="V75" i="28"/>
  <c r="I114" i="28" s="1"/>
  <c r="V78" i="28"/>
  <c r="I117" i="28" s="1"/>
  <c r="V81" i="28"/>
  <c r="I120" i="28" s="1"/>
  <c r="V84" i="28"/>
  <c r="I123" i="28" s="1"/>
  <c r="V87" i="28"/>
  <c r="I126" i="28" s="1"/>
  <c r="V71" i="28"/>
  <c r="I110" i="28" s="1"/>
  <c r="V74" i="28"/>
  <c r="I113" i="28" s="1"/>
  <c r="V77" i="28"/>
  <c r="I116" i="28" s="1"/>
  <c r="V80" i="28"/>
  <c r="I119" i="28" s="1"/>
  <c r="V83" i="28"/>
  <c r="I122" i="28" s="1"/>
  <c r="V86" i="28"/>
  <c r="I125" i="28" s="1"/>
  <c r="V89" i="28"/>
  <c r="I128" i="28" s="1"/>
  <c r="V70" i="28"/>
  <c r="I109" i="28" s="1"/>
  <c r="V73" i="28"/>
  <c r="I112" i="28" s="1"/>
  <c r="V76" i="28"/>
  <c r="I115" i="28" s="1"/>
  <c r="V79" i="28"/>
  <c r="I118" i="28" s="1"/>
  <c r="V82" i="28"/>
  <c r="I121" i="28" s="1"/>
  <c r="V85" i="28"/>
  <c r="I124" i="28" s="1"/>
  <c r="V88" i="28"/>
  <c r="I127" i="28" s="1"/>
  <c r="V81" i="30"/>
  <c r="I120" i="30" s="1"/>
  <c r="V68" i="30"/>
  <c r="I107" i="30" s="1"/>
  <c r="V74" i="30"/>
  <c r="I113" i="30" s="1"/>
  <c r="V80" i="30"/>
  <c r="I119" i="30" s="1"/>
  <c r="V86" i="30"/>
  <c r="I125" i="30" s="1"/>
  <c r="Q8" i="21"/>
  <c r="AZ12" i="21"/>
  <c r="BA12" i="21" s="1"/>
  <c r="AY12" i="21"/>
  <c r="AY9" i="21"/>
  <c r="AU12" i="21"/>
  <c r="AV12" i="21" s="1"/>
  <c r="AT12" i="21"/>
  <c r="AT9" i="21"/>
  <c r="AO12" i="21"/>
  <c r="AO9" i="21"/>
  <c r="AJ12" i="21"/>
  <c r="AJ9" i="21"/>
  <c r="AE12" i="21"/>
  <c r="AE9" i="21"/>
  <c r="Z15" i="21"/>
  <c r="AC15" i="21" s="1"/>
  <c r="Z14" i="21"/>
  <c r="AC14" i="21" s="1"/>
  <c r="Z13" i="21"/>
  <c r="Z12" i="21"/>
  <c r="Z9" i="21"/>
  <c r="U13" i="21"/>
  <c r="U12" i="21"/>
  <c r="U9" i="21"/>
  <c r="P9" i="21"/>
  <c r="AZ15" i="21"/>
  <c r="BA15" i="21" s="1"/>
  <c r="AY15" i="21"/>
  <c r="BB15" i="21" s="1"/>
  <c r="AZ14" i="21"/>
  <c r="BA14" i="21" s="1"/>
  <c r="AY14" i="21"/>
  <c r="BB14" i="21" s="1"/>
  <c r="AZ13" i="21"/>
  <c r="BA13" i="21" s="1"/>
  <c r="AY13" i="21"/>
  <c r="AU15" i="21"/>
  <c r="AV15" i="21" s="1"/>
  <c r="AT15" i="21"/>
  <c r="AW15" i="21" s="1"/>
  <c r="AU14" i="21"/>
  <c r="AV14" i="21" s="1"/>
  <c r="AT14" i="21"/>
  <c r="AW14" i="21" s="1"/>
  <c r="AU13" i="21"/>
  <c r="AV13" i="21" s="1"/>
  <c r="AT13" i="21"/>
  <c r="AO15" i="21"/>
  <c r="AR15" i="21" s="1"/>
  <c r="AO14" i="21"/>
  <c r="AR14" i="21" s="1"/>
  <c r="AO13" i="21"/>
  <c r="AJ15" i="21"/>
  <c r="AM15" i="21" s="1"/>
  <c r="AJ14" i="21"/>
  <c r="AM14" i="21" s="1"/>
  <c r="AJ13" i="21"/>
  <c r="AE15" i="21"/>
  <c r="AH15" i="21" s="1"/>
  <c r="AE14" i="21"/>
  <c r="AH14" i="21" s="1"/>
  <c r="AE13" i="21"/>
  <c r="H70" i="20"/>
  <c r="H31" i="20"/>
  <c r="H33" i="20"/>
  <c r="K43" i="20"/>
  <c r="K33" i="20"/>
  <c r="K31" i="20"/>
  <c r="H20" i="20"/>
  <c r="K20" i="20"/>
  <c r="K32" i="20"/>
  <c r="D6" i="30"/>
  <c r="D6" i="32"/>
  <c r="D6" i="29"/>
  <c r="D6" i="28"/>
  <c r="H21" i="20"/>
  <c r="H19" i="20"/>
  <c r="K21" i="20"/>
  <c r="K19" i="20"/>
  <c r="H32" i="20"/>
  <c r="N70" i="20"/>
  <c r="D10" i="20" s="1"/>
  <c r="N59" i="20"/>
  <c r="D7" i="20" s="1"/>
  <c r="N45" i="20"/>
  <c r="D6" i="20" s="1"/>
  <c r="N32" i="20"/>
  <c r="D8" i="20" s="1"/>
  <c r="N20" i="20"/>
  <c r="D5" i="20" s="1"/>
  <c r="A7" i="30"/>
  <c r="A6" i="30"/>
  <c r="A7" i="32"/>
  <c r="A6" i="32"/>
  <c r="A7" i="29"/>
  <c r="A6" i="29"/>
  <c r="A7" i="28"/>
  <c r="A6" i="28"/>
  <c r="A7" i="26"/>
  <c r="A6" i="26"/>
  <c r="A7" i="27"/>
  <c r="A6" i="27"/>
  <c r="A7" i="25"/>
  <c r="A6" i="25"/>
  <c r="A4" i="2"/>
  <c r="A3" i="2"/>
  <c r="A2" i="2"/>
  <c r="A4" i="30"/>
  <c r="A3" i="30"/>
  <c r="A2" i="30"/>
  <c r="A4" i="32"/>
  <c r="A3" i="32"/>
  <c r="A2" i="32"/>
  <c r="A4" i="29"/>
  <c r="A3" i="29"/>
  <c r="A2" i="29"/>
  <c r="A4" i="28"/>
  <c r="A3" i="28"/>
  <c r="A2" i="28"/>
  <c r="A4" i="26"/>
  <c r="A3" i="26"/>
  <c r="A2" i="26"/>
  <c r="A4" i="27"/>
  <c r="A3" i="27"/>
  <c r="A2" i="27"/>
  <c r="A4" i="25"/>
  <c r="A3" i="25"/>
  <c r="A2" i="25"/>
  <c r="Z65" i="30"/>
  <c r="Y65" i="30"/>
  <c r="Z65" i="32"/>
  <c r="Y65" i="32"/>
  <c r="Z65" i="29"/>
  <c r="Y65" i="29"/>
  <c r="Z65" i="28"/>
  <c r="Y65" i="28"/>
  <c r="Z65" i="26"/>
  <c r="Y65" i="26"/>
  <c r="Z65" i="27"/>
  <c r="Y65" i="27"/>
  <c r="Z65" i="25"/>
  <c r="Y65" i="25"/>
  <c r="Z65" i="1"/>
  <c r="Z66" i="1" s="1"/>
  <c r="Y65" i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D6" i="26"/>
  <c r="D6" i="27"/>
  <c r="D6" i="25"/>
  <c r="S12" i="21" l="1"/>
  <c r="T12" i="21" s="1"/>
  <c r="AH13" i="21"/>
  <c r="BB12" i="21"/>
  <c r="BC12" i="21" s="1"/>
  <c r="T65" i="30" s="1"/>
  <c r="D104" i="30" s="1"/>
  <c r="AW13" i="21"/>
  <c r="AX13" i="21" s="1"/>
  <c r="AM12" i="21"/>
  <c r="AN12" i="21" s="1"/>
  <c r="T65" i="28" s="1"/>
  <c r="D104" i="28" s="1"/>
  <c r="AR12" i="21"/>
  <c r="AS12" i="21" s="1"/>
  <c r="AC12" i="21"/>
  <c r="AD12" i="21" s="1"/>
  <c r="T70" i="27" s="1"/>
  <c r="D109" i="27" s="1"/>
  <c r="S13" i="21"/>
  <c r="T13" i="21" s="1"/>
  <c r="AW12" i="21"/>
  <c r="AX12" i="21" s="1"/>
  <c r="AR13" i="21"/>
  <c r="AS13" i="21" s="1"/>
  <c r="AH12" i="21"/>
  <c r="AI12" i="21" s="1"/>
  <c r="T70" i="26" s="1"/>
  <c r="D109" i="26" s="1"/>
  <c r="AC13" i="21"/>
  <c r="AD13" i="21" s="1"/>
  <c r="X13" i="21"/>
  <c r="Y13" i="21" s="1"/>
  <c r="BB13" i="21"/>
  <c r="BC13" i="21" s="1"/>
  <c r="AM13" i="21"/>
  <c r="AN13" i="21" s="1"/>
  <c r="X12" i="21"/>
  <c r="Y12" i="21" s="1"/>
  <c r="T65" i="25" s="1"/>
  <c r="D104" i="25" s="1"/>
  <c r="J113" i="30"/>
  <c r="K113" i="30" s="1"/>
  <c r="S66" i="32"/>
  <c r="V66" i="32" s="1"/>
  <c r="I105" i="32" s="1"/>
  <c r="S65" i="32"/>
  <c r="B104" i="32" s="1"/>
  <c r="L65" i="32" s="1"/>
  <c r="S66" i="29"/>
  <c r="B105" i="29" s="1"/>
  <c r="L66" i="29" s="1"/>
  <c r="S65" i="29"/>
  <c r="B104" i="29" s="1"/>
  <c r="L65" i="29" s="1"/>
  <c r="S66" i="30"/>
  <c r="B105" i="30" s="1"/>
  <c r="L66" i="30" s="1"/>
  <c r="S65" i="30"/>
  <c r="B104" i="30" s="1"/>
  <c r="L65" i="30" s="1"/>
  <c r="J113" i="25"/>
  <c r="K113" i="25" s="1"/>
  <c r="J120" i="29"/>
  <c r="K120" i="29" s="1"/>
  <c r="J127" i="29"/>
  <c r="K127" i="29" s="1"/>
  <c r="J108" i="30"/>
  <c r="K108" i="30" s="1"/>
  <c r="B187" i="25"/>
  <c r="L76" i="25"/>
  <c r="B191" i="25"/>
  <c r="L80" i="25"/>
  <c r="B192" i="27"/>
  <c r="L81" i="27"/>
  <c r="B199" i="27"/>
  <c r="L88" i="27"/>
  <c r="B185" i="27"/>
  <c r="L74" i="27"/>
  <c r="B184" i="26"/>
  <c r="L73" i="26"/>
  <c r="B197" i="26"/>
  <c r="L86" i="26"/>
  <c r="B198" i="28"/>
  <c r="L87" i="28"/>
  <c r="B199" i="28"/>
  <c r="L88" i="28"/>
  <c r="B181" i="28"/>
  <c r="L70" i="28"/>
  <c r="B185" i="28"/>
  <c r="L74" i="28"/>
  <c r="B195" i="32"/>
  <c r="L84" i="32"/>
  <c r="B199" i="32"/>
  <c r="L88" i="32"/>
  <c r="B181" i="32"/>
  <c r="L70" i="32"/>
  <c r="B188" i="32"/>
  <c r="L77" i="32"/>
  <c r="B192" i="30"/>
  <c r="L81" i="30"/>
  <c r="B190" i="30"/>
  <c r="L79" i="30"/>
  <c r="B194" i="30"/>
  <c r="L83" i="30"/>
  <c r="B184" i="25"/>
  <c r="L73" i="25"/>
  <c r="B188" i="25"/>
  <c r="L77" i="25"/>
  <c r="B189" i="27"/>
  <c r="L78" i="27"/>
  <c r="B193" i="27"/>
  <c r="L82" i="27"/>
  <c r="B200" i="27"/>
  <c r="L89" i="27"/>
  <c r="B182" i="27"/>
  <c r="L71" i="27"/>
  <c r="B199" i="26"/>
  <c r="L88" i="26"/>
  <c r="B181" i="26"/>
  <c r="L70" i="26"/>
  <c r="B194" i="26"/>
  <c r="L83" i="26"/>
  <c r="B195" i="28"/>
  <c r="L84" i="28"/>
  <c r="B196" i="28"/>
  <c r="L85" i="28"/>
  <c r="B200" i="28"/>
  <c r="L89" i="28"/>
  <c r="B182" i="28"/>
  <c r="L71" i="28"/>
  <c r="B191" i="29"/>
  <c r="L80" i="29"/>
  <c r="B192" i="32"/>
  <c r="L81" i="32"/>
  <c r="B196" i="32"/>
  <c r="L85" i="32"/>
  <c r="B185" i="32"/>
  <c r="L74" i="32"/>
  <c r="B180" i="30"/>
  <c r="L69" i="30"/>
  <c r="B187" i="30"/>
  <c r="L76" i="30"/>
  <c r="B191" i="30"/>
  <c r="L80" i="30"/>
  <c r="B185" i="25"/>
  <c r="L74" i="25"/>
  <c r="B196" i="26"/>
  <c r="L85" i="26"/>
  <c r="B192" i="28"/>
  <c r="L81" i="28"/>
  <c r="B193" i="28"/>
  <c r="L82" i="28"/>
  <c r="B197" i="28"/>
  <c r="L86" i="28"/>
  <c r="B198" i="29"/>
  <c r="L87" i="29"/>
  <c r="B185" i="29"/>
  <c r="L74" i="29"/>
  <c r="B189" i="32"/>
  <c r="L78" i="32"/>
  <c r="B193" i="32"/>
  <c r="L82" i="32"/>
  <c r="B200" i="32"/>
  <c r="L89" i="32"/>
  <c r="B182" i="32"/>
  <c r="L71" i="32"/>
  <c r="B181" i="30"/>
  <c r="L70" i="30"/>
  <c r="B188" i="30"/>
  <c r="L77" i="30"/>
  <c r="B182" i="25"/>
  <c r="L71" i="25"/>
  <c r="B183" i="27"/>
  <c r="L72" i="27"/>
  <c r="B181" i="27"/>
  <c r="L70" i="27"/>
  <c r="B194" i="27"/>
  <c r="L83" i="27"/>
  <c r="B188" i="26"/>
  <c r="L77" i="26"/>
  <c r="B189" i="28"/>
  <c r="L78" i="28"/>
  <c r="B190" i="28"/>
  <c r="L79" i="28"/>
  <c r="B194" i="28"/>
  <c r="L83" i="28"/>
  <c r="B192" i="29"/>
  <c r="L81" i="29"/>
  <c r="B199" i="29"/>
  <c r="L88" i="29"/>
  <c r="B179" i="29"/>
  <c r="L68" i="29"/>
  <c r="B186" i="32"/>
  <c r="L75" i="32"/>
  <c r="B190" i="32"/>
  <c r="L79" i="32"/>
  <c r="B197" i="32"/>
  <c r="L86" i="32"/>
  <c r="B179" i="32"/>
  <c r="L68" i="32"/>
  <c r="B199" i="30"/>
  <c r="L88" i="30"/>
  <c r="B185" i="30"/>
  <c r="L74" i="30"/>
  <c r="B199" i="25"/>
  <c r="L88" i="25"/>
  <c r="B181" i="25"/>
  <c r="L70" i="25"/>
  <c r="B186" i="27"/>
  <c r="L75" i="27"/>
  <c r="B187" i="27"/>
  <c r="L76" i="27"/>
  <c r="B197" i="27"/>
  <c r="L86" i="27"/>
  <c r="B191" i="26"/>
  <c r="L80" i="26"/>
  <c r="B196" i="25"/>
  <c r="L85" i="25"/>
  <c r="B200" i="25"/>
  <c r="L89" i="25"/>
  <c r="B193" i="26"/>
  <c r="L82" i="26"/>
  <c r="B177" i="29"/>
  <c r="B177" i="30"/>
  <c r="B193" i="25"/>
  <c r="L82" i="25"/>
  <c r="B197" i="25"/>
  <c r="L86" i="25"/>
  <c r="B198" i="27"/>
  <c r="L87" i="27"/>
  <c r="B191" i="27"/>
  <c r="L80" i="27"/>
  <c r="B190" i="26"/>
  <c r="L79" i="26"/>
  <c r="B185" i="26"/>
  <c r="L74" i="26"/>
  <c r="B186" i="28"/>
  <c r="L75" i="28"/>
  <c r="B187" i="28"/>
  <c r="L76" i="28"/>
  <c r="B191" i="28"/>
  <c r="L80" i="28"/>
  <c r="B186" i="29"/>
  <c r="L75" i="29"/>
  <c r="B183" i="32"/>
  <c r="L72" i="32"/>
  <c r="B187" i="32"/>
  <c r="L76" i="32"/>
  <c r="B194" i="32"/>
  <c r="L83" i="32"/>
  <c r="B196" i="30"/>
  <c r="L85" i="30"/>
  <c r="B179" i="30"/>
  <c r="L68" i="30"/>
  <c r="B190" i="25"/>
  <c r="L79" i="25"/>
  <c r="B194" i="25"/>
  <c r="L83" i="25"/>
  <c r="B195" i="27"/>
  <c r="L84" i="27"/>
  <c r="B188" i="27"/>
  <c r="L77" i="27"/>
  <c r="B187" i="26"/>
  <c r="L76" i="26"/>
  <c r="B200" i="26"/>
  <c r="L89" i="26"/>
  <c r="B182" i="26"/>
  <c r="L71" i="26"/>
  <c r="B183" i="28"/>
  <c r="L72" i="28"/>
  <c r="B184" i="28"/>
  <c r="L73" i="28"/>
  <c r="B188" i="28"/>
  <c r="L77" i="28"/>
  <c r="B180" i="29"/>
  <c r="L69" i="29"/>
  <c r="B198" i="32"/>
  <c r="L87" i="32"/>
  <c r="B180" i="32"/>
  <c r="L69" i="32"/>
  <c r="B184" i="32"/>
  <c r="L73" i="32"/>
  <c r="B191" i="32"/>
  <c r="L80" i="32"/>
  <c r="B198" i="30"/>
  <c r="L87" i="30"/>
  <c r="B193" i="30"/>
  <c r="L82" i="30"/>
  <c r="B197" i="30"/>
  <c r="L86" i="30"/>
  <c r="B183" i="1"/>
  <c r="L72" i="1"/>
  <c r="B191" i="1"/>
  <c r="L80" i="1"/>
  <c r="B193" i="1"/>
  <c r="L82" i="1"/>
  <c r="B182" i="1"/>
  <c r="L71" i="1"/>
  <c r="B196" i="1"/>
  <c r="L85" i="1"/>
  <c r="B198" i="1"/>
  <c r="L87" i="1"/>
  <c r="B181" i="1"/>
  <c r="L70" i="1"/>
  <c r="B185" i="1"/>
  <c r="L74" i="1"/>
  <c r="J118" i="28"/>
  <c r="K118" i="28" s="1"/>
  <c r="J123" i="28"/>
  <c r="K123" i="28" s="1"/>
  <c r="B190" i="1"/>
  <c r="L79" i="1"/>
  <c r="B192" i="1"/>
  <c r="L81" i="1"/>
  <c r="B200" i="1"/>
  <c r="L89" i="1"/>
  <c r="J125" i="25"/>
  <c r="K125" i="25" s="1"/>
  <c r="B195" i="1"/>
  <c r="L84" i="1"/>
  <c r="B184" i="1"/>
  <c r="L73" i="1"/>
  <c r="B186" i="1"/>
  <c r="L75" i="1"/>
  <c r="B194" i="1"/>
  <c r="L83" i="1"/>
  <c r="J126" i="29"/>
  <c r="K126" i="29" s="1"/>
  <c r="J108" i="29"/>
  <c r="K108" i="29" s="1"/>
  <c r="B187" i="1"/>
  <c r="L76" i="1"/>
  <c r="B189" i="1"/>
  <c r="L78" i="1"/>
  <c r="B197" i="1"/>
  <c r="L86" i="1"/>
  <c r="B199" i="1"/>
  <c r="L88" i="1"/>
  <c r="B188" i="1"/>
  <c r="L77" i="1"/>
  <c r="J118" i="30"/>
  <c r="K118" i="30" s="1"/>
  <c r="J116" i="32"/>
  <c r="K116" i="32" s="1"/>
  <c r="J121" i="32"/>
  <c r="K121" i="32" s="1"/>
  <c r="J124" i="26"/>
  <c r="K124" i="26" s="1"/>
  <c r="J111" i="28"/>
  <c r="K111" i="28" s="1"/>
  <c r="J124" i="28"/>
  <c r="K124" i="28" s="1"/>
  <c r="J111" i="27"/>
  <c r="K111" i="27" s="1"/>
  <c r="J122" i="27"/>
  <c r="K122" i="27" s="1"/>
  <c r="J109" i="28"/>
  <c r="K109" i="28" s="1"/>
  <c r="J119" i="30"/>
  <c r="K119" i="30" s="1"/>
  <c r="J113" i="29"/>
  <c r="K113" i="29" s="1"/>
  <c r="J117" i="32"/>
  <c r="K117" i="32" s="1"/>
  <c r="J121" i="30"/>
  <c r="K121" i="30" s="1"/>
  <c r="J126" i="27"/>
  <c r="K126" i="27" s="1"/>
  <c r="J115" i="27"/>
  <c r="K115" i="27" s="1"/>
  <c r="J116" i="27"/>
  <c r="K116" i="27" s="1"/>
  <c r="J113" i="27"/>
  <c r="K113" i="27" s="1"/>
  <c r="J125" i="27"/>
  <c r="K125" i="27" s="1"/>
  <c r="J123" i="27"/>
  <c r="K123" i="27" s="1"/>
  <c r="J115" i="32"/>
  <c r="K115" i="32" s="1"/>
  <c r="J109" i="30"/>
  <c r="K109" i="30" s="1"/>
  <c r="J127" i="30"/>
  <c r="K127" i="30" s="1"/>
  <c r="J121" i="26"/>
  <c r="K121" i="26" s="1"/>
  <c r="J116" i="28"/>
  <c r="K116" i="28" s="1"/>
  <c r="J115" i="28"/>
  <c r="K115" i="28" s="1"/>
  <c r="AX14" i="21"/>
  <c r="T66" i="32" s="1"/>
  <c r="D105" i="32" s="1"/>
  <c r="J127" i="26"/>
  <c r="K127" i="26" s="1"/>
  <c r="J109" i="32"/>
  <c r="K109" i="32" s="1"/>
  <c r="J119" i="27"/>
  <c r="K119" i="27" s="1"/>
  <c r="J114" i="27"/>
  <c r="K114" i="27" s="1"/>
  <c r="J122" i="28"/>
  <c r="K122" i="28" s="1"/>
  <c r="J119" i="28"/>
  <c r="K119" i="28" s="1"/>
  <c r="J126" i="30"/>
  <c r="K126" i="30" s="1"/>
  <c r="J128" i="26"/>
  <c r="K128" i="26" s="1"/>
  <c r="J114" i="32"/>
  <c r="K114" i="32" s="1"/>
  <c r="J117" i="26"/>
  <c r="K117" i="26" s="1"/>
  <c r="J110" i="26"/>
  <c r="K110" i="26" s="1"/>
  <c r="J127" i="28"/>
  <c r="K127" i="28" s="1"/>
  <c r="J122" i="32"/>
  <c r="K122" i="32" s="1"/>
  <c r="J116" i="30"/>
  <c r="K116" i="30" s="1"/>
  <c r="J112" i="32"/>
  <c r="K112" i="32" s="1"/>
  <c r="J119" i="32"/>
  <c r="K119" i="32" s="1"/>
  <c r="J127" i="27"/>
  <c r="K127" i="27" s="1"/>
  <c r="J115" i="25"/>
  <c r="K115" i="25" s="1"/>
  <c r="J115" i="26"/>
  <c r="K115" i="26" s="1"/>
  <c r="J125" i="26"/>
  <c r="K125" i="26" s="1"/>
  <c r="J115" i="30"/>
  <c r="K115" i="30" s="1"/>
  <c r="J120" i="28"/>
  <c r="K120" i="28" s="1"/>
  <c r="J124" i="25"/>
  <c r="K124" i="25" s="1"/>
  <c r="J118" i="27"/>
  <c r="K118" i="27" s="1"/>
  <c r="J106" i="30"/>
  <c r="K106" i="30" s="1"/>
  <c r="J128" i="25"/>
  <c r="K128" i="25" s="1"/>
  <c r="J124" i="30"/>
  <c r="K124" i="30" s="1"/>
  <c r="J111" i="32"/>
  <c r="K111" i="32" s="1"/>
  <c r="J107" i="29"/>
  <c r="K107" i="29" s="1"/>
  <c r="J112" i="30"/>
  <c r="K112" i="30" s="1"/>
  <c r="J123" i="32"/>
  <c r="K123" i="32" s="1"/>
  <c r="J107" i="30"/>
  <c r="K107" i="30" s="1"/>
  <c r="J113" i="32"/>
  <c r="K113" i="32" s="1"/>
  <c r="J119" i="29"/>
  <c r="K119" i="29" s="1"/>
  <c r="J122" i="30"/>
  <c r="K122" i="30" s="1"/>
  <c r="J128" i="32"/>
  <c r="K128" i="32" s="1"/>
  <c r="J110" i="32"/>
  <c r="K110" i="32" s="1"/>
  <c r="J125" i="30"/>
  <c r="K125" i="30" s="1"/>
  <c r="J118" i="32"/>
  <c r="K118" i="32" s="1"/>
  <c r="J125" i="32"/>
  <c r="K125" i="32" s="1"/>
  <c r="J107" i="32"/>
  <c r="K107" i="32" s="1"/>
  <c r="J127" i="32"/>
  <c r="K127" i="32" s="1"/>
  <c r="J118" i="25"/>
  <c r="K118" i="25" s="1"/>
  <c r="J113" i="26"/>
  <c r="K113" i="26" s="1"/>
  <c r="J121" i="25"/>
  <c r="K121" i="25" s="1"/>
  <c r="J127" i="25"/>
  <c r="K127" i="25" s="1"/>
  <c r="J117" i="25"/>
  <c r="K117" i="25" s="1"/>
  <c r="J113" i="28"/>
  <c r="K113" i="28" s="1"/>
  <c r="J128" i="28"/>
  <c r="K128" i="28" s="1"/>
  <c r="J110" i="28"/>
  <c r="K110" i="28" s="1"/>
  <c r="J121" i="28"/>
  <c r="K121" i="28" s="1"/>
  <c r="J128" i="27"/>
  <c r="K128" i="27" s="1"/>
  <c r="J110" i="27"/>
  <c r="K110" i="27" s="1"/>
  <c r="J124" i="32"/>
  <c r="K124" i="32" s="1"/>
  <c r="J106" i="32"/>
  <c r="K106" i="32" s="1"/>
  <c r="J120" i="32"/>
  <c r="K120" i="32" s="1"/>
  <c r="J112" i="25"/>
  <c r="K112" i="25" s="1"/>
  <c r="J116" i="25"/>
  <c r="K116" i="25" s="1"/>
  <c r="J119" i="26"/>
  <c r="K119" i="26" s="1"/>
  <c r="J115" i="29"/>
  <c r="K115" i="29" s="1"/>
  <c r="J109" i="29"/>
  <c r="K109" i="29" s="1"/>
  <c r="J114" i="29"/>
  <c r="K114" i="29" s="1"/>
  <c r="J120" i="27"/>
  <c r="K120" i="27" s="1"/>
  <c r="J121" i="27"/>
  <c r="K121" i="27" s="1"/>
  <c r="J117" i="27"/>
  <c r="K117" i="27" s="1"/>
  <c r="J126" i="32"/>
  <c r="K126" i="32" s="1"/>
  <c r="J108" i="32"/>
  <c r="K108" i="32" s="1"/>
  <c r="J120" i="30"/>
  <c r="K120" i="30" s="1"/>
  <c r="J112" i="26"/>
  <c r="K112" i="26" s="1"/>
  <c r="J116" i="26"/>
  <c r="K116" i="26" s="1"/>
  <c r="J122" i="26"/>
  <c r="K122" i="26" s="1"/>
  <c r="J118" i="26"/>
  <c r="K118" i="26" s="1"/>
  <c r="J123" i="26"/>
  <c r="K123" i="26" s="1"/>
  <c r="J111" i="26"/>
  <c r="K111" i="26" s="1"/>
  <c r="J124" i="29"/>
  <c r="K124" i="29" s="1"/>
  <c r="J117" i="29"/>
  <c r="K117" i="29" s="1"/>
  <c r="J119" i="25"/>
  <c r="K119" i="25" s="1"/>
  <c r="J122" i="25"/>
  <c r="K122" i="25" s="1"/>
  <c r="J117" i="30"/>
  <c r="K117" i="30" s="1"/>
  <c r="J114" i="28"/>
  <c r="K114" i="28" s="1"/>
  <c r="J125" i="28"/>
  <c r="K125" i="28" s="1"/>
  <c r="J112" i="28"/>
  <c r="K112" i="28" s="1"/>
  <c r="J126" i="28"/>
  <c r="K126" i="28" s="1"/>
  <c r="J117" i="28"/>
  <c r="K117" i="28" s="1"/>
  <c r="J116" i="29"/>
  <c r="K116" i="29" s="1"/>
  <c r="J112" i="29"/>
  <c r="K112" i="29" s="1"/>
  <c r="J123" i="25"/>
  <c r="K123" i="25" s="1"/>
  <c r="J111" i="25"/>
  <c r="K111" i="25" s="1"/>
  <c r="J121" i="29"/>
  <c r="K121" i="29" s="1"/>
  <c r="J123" i="29"/>
  <c r="K123" i="29" s="1"/>
  <c r="J111" i="29"/>
  <c r="K111" i="29" s="1"/>
  <c r="J118" i="29"/>
  <c r="K118" i="29" s="1"/>
  <c r="J125" i="29"/>
  <c r="K125" i="29" s="1"/>
  <c r="J122" i="29"/>
  <c r="K122" i="29" s="1"/>
  <c r="J106" i="29"/>
  <c r="K106" i="29" s="1"/>
  <c r="J110" i="29"/>
  <c r="K110" i="29" s="1"/>
  <c r="J128" i="29"/>
  <c r="K128" i="29" s="1"/>
  <c r="J124" i="27"/>
  <c r="K124" i="27" s="1"/>
  <c r="J112" i="27"/>
  <c r="K112" i="27" s="1"/>
  <c r="J126" i="25"/>
  <c r="K126" i="25" s="1"/>
  <c r="J114" i="25"/>
  <c r="K114" i="25" s="1"/>
  <c r="J120" i="25"/>
  <c r="K120" i="25" s="1"/>
  <c r="J114" i="30"/>
  <c r="K114" i="30" s="1"/>
  <c r="J110" i="30"/>
  <c r="K110" i="30" s="1"/>
  <c r="J128" i="30"/>
  <c r="K128" i="30" s="1"/>
  <c r="J111" i="30"/>
  <c r="K111" i="30" s="1"/>
  <c r="J123" i="30"/>
  <c r="K123" i="30" s="1"/>
  <c r="J120" i="26"/>
  <c r="K120" i="26" s="1"/>
  <c r="J126" i="26"/>
  <c r="K126" i="26" s="1"/>
  <c r="J114" i="26"/>
  <c r="K114" i="26" s="1"/>
  <c r="T16" i="21"/>
  <c r="T69" i="1" s="1"/>
  <c r="B176" i="29"/>
  <c r="AA67" i="29"/>
  <c r="B142" i="29" s="1"/>
  <c r="B176" i="32"/>
  <c r="AA67" i="32"/>
  <c r="B142" i="32" s="1"/>
  <c r="B176" i="30"/>
  <c r="AA67" i="30"/>
  <c r="B142" i="30" s="1"/>
  <c r="B107" i="1"/>
  <c r="L68" i="1" s="1"/>
  <c r="BC15" i="21"/>
  <c r="BC14" i="21"/>
  <c r="T66" i="30" s="1"/>
  <c r="D105" i="30" s="1"/>
  <c r="AS14" i="21"/>
  <c r="T66" i="29" s="1"/>
  <c r="D105" i="29" s="1"/>
  <c r="AI14" i="21"/>
  <c r="AS15" i="21"/>
  <c r="AD15" i="21"/>
  <c r="AX15" i="21"/>
  <c r="AD14" i="21"/>
  <c r="Y15" i="21"/>
  <c r="T68" i="25" s="1"/>
  <c r="D107" i="25" s="1"/>
  <c r="T107" i="25" s="1"/>
  <c r="T67" i="25"/>
  <c r="D106" i="25" s="1"/>
  <c r="Y14" i="21"/>
  <c r="T66" i="25" s="1"/>
  <c r="D105" i="25" s="1"/>
  <c r="Y16" i="21"/>
  <c r="T69" i="25" s="1"/>
  <c r="D108" i="25" s="1"/>
  <c r="T108" i="25" s="1"/>
  <c r="AI15" i="21"/>
  <c r="AI13" i="21"/>
  <c r="AN14" i="21"/>
  <c r="AN15" i="21"/>
  <c r="T68" i="28" s="1"/>
  <c r="D107" i="28" s="1"/>
  <c r="T107" i="28" s="1"/>
  <c r="T15" i="21"/>
  <c r="T14" i="21"/>
  <c r="T67" i="1" s="1"/>
  <c r="V67" i="1"/>
  <c r="B108" i="1"/>
  <c r="B106" i="1"/>
  <c r="V68" i="1"/>
  <c r="S65" i="26"/>
  <c r="S65" i="25"/>
  <c r="S66" i="25"/>
  <c r="S67" i="25"/>
  <c r="S69" i="25"/>
  <c r="S68" i="25"/>
  <c r="S66" i="27"/>
  <c r="S68" i="27"/>
  <c r="S67" i="27"/>
  <c r="S69" i="27"/>
  <c r="S66" i="28"/>
  <c r="S67" i="28"/>
  <c r="S69" i="28"/>
  <c r="S68" i="28"/>
  <c r="V66" i="1"/>
  <c r="S65" i="27"/>
  <c r="V69" i="1"/>
  <c r="S65" i="28"/>
  <c r="S66" i="26"/>
  <c r="S67" i="26"/>
  <c r="S68" i="26"/>
  <c r="S69" i="26"/>
  <c r="B176" i="28"/>
  <c r="T67" i="28"/>
  <c r="D106" i="28" s="1"/>
  <c r="T106" i="28" s="1"/>
  <c r="T69" i="28"/>
  <c r="D108" i="28" s="1"/>
  <c r="T108" i="28" s="1"/>
  <c r="T69" i="26"/>
  <c r="D108" i="26" s="1"/>
  <c r="T108" i="26" s="1"/>
  <c r="T68" i="26"/>
  <c r="D107" i="26" s="1"/>
  <c r="T66" i="26"/>
  <c r="D105" i="26" s="1"/>
  <c r="T69" i="27"/>
  <c r="D108" i="27" s="1"/>
  <c r="T108" i="27" s="1"/>
  <c r="T68" i="27"/>
  <c r="D107" i="27" s="1"/>
  <c r="T107" i="27" s="1"/>
  <c r="T67" i="27"/>
  <c r="D106" i="27" s="1"/>
  <c r="T68" i="1"/>
  <c r="Y66" i="30"/>
  <c r="Y67" i="30" s="1"/>
  <c r="Y68" i="30" s="1"/>
  <c r="Y69" i="30" s="1"/>
  <c r="Y70" i="30" s="1"/>
  <c r="Y71" i="30" s="1"/>
  <c r="Y72" i="30" s="1"/>
  <c r="Y73" i="30" s="1"/>
  <c r="Y74" i="30" s="1"/>
  <c r="Y75" i="30" s="1"/>
  <c r="Y76" i="30" s="1"/>
  <c r="Y77" i="30" s="1"/>
  <c r="Y78" i="30" s="1"/>
  <c r="Y79" i="30" s="1"/>
  <c r="Y80" i="30" s="1"/>
  <c r="Y81" i="30" s="1"/>
  <c r="Y82" i="30" s="1"/>
  <c r="Y83" i="30" s="1"/>
  <c r="Y84" i="30" s="1"/>
  <c r="Y85" i="30" s="1"/>
  <c r="Y86" i="30" s="1"/>
  <c r="Y87" i="30" s="1"/>
  <c r="Y88" i="30" s="1"/>
  <c r="Y89" i="30" s="1"/>
  <c r="Y66" i="32"/>
  <c r="Y67" i="32" s="1"/>
  <c r="Y68" i="32" s="1"/>
  <c r="Y69" i="32" s="1"/>
  <c r="Y70" i="32" s="1"/>
  <c r="Y71" i="32" s="1"/>
  <c r="Y72" i="32" s="1"/>
  <c r="Y73" i="32" s="1"/>
  <c r="Y74" i="32" s="1"/>
  <c r="Y75" i="32" s="1"/>
  <c r="Y76" i="32" s="1"/>
  <c r="Y77" i="32" s="1"/>
  <c r="Y78" i="32" s="1"/>
  <c r="Y79" i="32" s="1"/>
  <c r="Y80" i="32" s="1"/>
  <c r="Y81" i="32" s="1"/>
  <c r="Y82" i="32" s="1"/>
  <c r="Y83" i="32" s="1"/>
  <c r="Y84" i="32" s="1"/>
  <c r="Y85" i="32" s="1"/>
  <c r="Y86" i="32" s="1"/>
  <c r="Y87" i="32" s="1"/>
  <c r="Y88" i="32" s="1"/>
  <c r="Y89" i="32" s="1"/>
  <c r="Y66" i="29"/>
  <c r="Y67" i="29" s="1"/>
  <c r="Y68" i="29" s="1"/>
  <c r="Y69" i="29" s="1"/>
  <c r="Y70" i="29" s="1"/>
  <c r="Y71" i="29" s="1"/>
  <c r="Y72" i="29" s="1"/>
  <c r="Y73" i="29" s="1"/>
  <c r="Y74" i="29" s="1"/>
  <c r="Y75" i="29" s="1"/>
  <c r="Y76" i="29" s="1"/>
  <c r="Y77" i="29" s="1"/>
  <c r="Y78" i="29" s="1"/>
  <c r="Y79" i="29" s="1"/>
  <c r="Y80" i="29" s="1"/>
  <c r="Y81" i="29" s="1"/>
  <c r="Y82" i="29" s="1"/>
  <c r="Y83" i="29" s="1"/>
  <c r="Y84" i="29" s="1"/>
  <c r="Y85" i="29" s="1"/>
  <c r="Y86" i="29" s="1"/>
  <c r="Y87" i="29" s="1"/>
  <c r="Y88" i="29" s="1"/>
  <c r="Y89" i="29" s="1"/>
  <c r="Y66" i="28"/>
  <c r="Y67" i="28" s="1"/>
  <c r="Y68" i="28" s="1"/>
  <c r="Y69" i="28" s="1"/>
  <c r="Y70" i="28" s="1"/>
  <c r="Y71" i="28" s="1"/>
  <c r="Y72" i="28" s="1"/>
  <c r="Y73" i="28" s="1"/>
  <c r="Y74" i="28" s="1"/>
  <c r="Y75" i="28" s="1"/>
  <c r="Y76" i="28" s="1"/>
  <c r="Y77" i="28" s="1"/>
  <c r="Y78" i="28" s="1"/>
  <c r="Y79" i="28" s="1"/>
  <c r="Y80" i="28" s="1"/>
  <c r="Y81" i="28" s="1"/>
  <c r="Y82" i="28" s="1"/>
  <c r="Y83" i="28" s="1"/>
  <c r="Y84" i="28" s="1"/>
  <c r="Y85" i="28" s="1"/>
  <c r="Y86" i="28" s="1"/>
  <c r="Y87" i="28" s="1"/>
  <c r="Y88" i="28" s="1"/>
  <c r="Y89" i="28" s="1"/>
  <c r="Y66" i="26"/>
  <c r="Y67" i="26" s="1"/>
  <c r="Y68" i="26" s="1"/>
  <c r="Y69" i="26" s="1"/>
  <c r="Y70" i="26" s="1"/>
  <c r="Y71" i="26" s="1"/>
  <c r="Y72" i="26" s="1"/>
  <c r="Y73" i="26" s="1"/>
  <c r="Y74" i="26" s="1"/>
  <c r="Y75" i="26" s="1"/>
  <c r="Y76" i="26" s="1"/>
  <c r="Y77" i="26" s="1"/>
  <c r="Y78" i="26" s="1"/>
  <c r="Y79" i="26" s="1"/>
  <c r="Y80" i="26" s="1"/>
  <c r="Y81" i="26" s="1"/>
  <c r="Y82" i="26" s="1"/>
  <c r="Y83" i="26" s="1"/>
  <c r="Y84" i="26" s="1"/>
  <c r="Y85" i="26" s="1"/>
  <c r="Y86" i="26" s="1"/>
  <c r="Y87" i="26" s="1"/>
  <c r="Y88" i="26" s="1"/>
  <c r="Y89" i="26" s="1"/>
  <c r="Y66" i="27"/>
  <c r="Y67" i="27" s="1"/>
  <c r="Y68" i="27" s="1"/>
  <c r="Y69" i="27" s="1"/>
  <c r="Y70" i="27" s="1"/>
  <c r="Y71" i="27" s="1"/>
  <c r="Y72" i="27" s="1"/>
  <c r="Y73" i="27" s="1"/>
  <c r="Y74" i="27" s="1"/>
  <c r="Y75" i="27" s="1"/>
  <c r="Y76" i="27" s="1"/>
  <c r="Y77" i="27" s="1"/>
  <c r="Y78" i="27" s="1"/>
  <c r="Y79" i="27" s="1"/>
  <c r="Y80" i="27" s="1"/>
  <c r="Y81" i="27" s="1"/>
  <c r="Y82" i="27" s="1"/>
  <c r="Y83" i="27" s="1"/>
  <c r="Y84" i="27" s="1"/>
  <c r="Y85" i="27" s="1"/>
  <c r="Y86" i="27" s="1"/>
  <c r="Y87" i="27" s="1"/>
  <c r="Y88" i="27" s="1"/>
  <c r="Y89" i="27" s="1"/>
  <c r="Y66" i="25"/>
  <c r="Y67" i="25" s="1"/>
  <c r="Y68" i="25" s="1"/>
  <c r="Y69" i="25" s="1"/>
  <c r="Y70" i="25" s="1"/>
  <c r="Y71" i="25" s="1"/>
  <c r="Y72" i="25" s="1"/>
  <c r="Y73" i="25" s="1"/>
  <c r="Y74" i="25" s="1"/>
  <c r="Y75" i="25" s="1"/>
  <c r="Y76" i="25" s="1"/>
  <c r="Y77" i="25" s="1"/>
  <c r="Y78" i="25" s="1"/>
  <c r="Y79" i="25" s="1"/>
  <c r="Y80" i="25" s="1"/>
  <c r="Y81" i="25" s="1"/>
  <c r="Y82" i="25" s="1"/>
  <c r="Y83" i="25" s="1"/>
  <c r="Y84" i="25" s="1"/>
  <c r="Y85" i="25" s="1"/>
  <c r="Y86" i="25" s="1"/>
  <c r="Y87" i="25" s="1"/>
  <c r="Y88" i="25" s="1"/>
  <c r="Y89" i="25" s="1"/>
  <c r="Z66" i="32"/>
  <c r="Z67" i="32" s="1"/>
  <c r="Z68" i="32" s="1"/>
  <c r="Z69" i="32" s="1"/>
  <c r="Z70" i="32" s="1"/>
  <c r="Z71" i="32" s="1"/>
  <c r="Z72" i="32" s="1"/>
  <c r="Z73" i="32" s="1"/>
  <c r="Z74" i="32" s="1"/>
  <c r="Z75" i="32" s="1"/>
  <c r="Z76" i="32" s="1"/>
  <c r="Z77" i="32" s="1"/>
  <c r="Z78" i="32" s="1"/>
  <c r="Z79" i="32" s="1"/>
  <c r="Z80" i="32" s="1"/>
  <c r="Z81" i="32" s="1"/>
  <c r="Z82" i="32" s="1"/>
  <c r="Z83" i="32" s="1"/>
  <c r="Z84" i="32" s="1"/>
  <c r="Z85" i="32" s="1"/>
  <c r="Z86" i="32" s="1"/>
  <c r="Z87" i="32" s="1"/>
  <c r="Z88" i="32" s="1"/>
  <c r="Z89" i="32" s="1"/>
  <c r="G164" i="32" s="1"/>
  <c r="Z66" i="29"/>
  <c r="Z67" i="29" s="1"/>
  <c r="Z68" i="29" s="1"/>
  <c r="Z69" i="29" s="1"/>
  <c r="Z70" i="29" s="1"/>
  <c r="Z71" i="29" s="1"/>
  <c r="Z72" i="29" s="1"/>
  <c r="Z73" i="29" s="1"/>
  <c r="Z74" i="29" s="1"/>
  <c r="Z75" i="29" s="1"/>
  <c r="Z76" i="29" s="1"/>
  <c r="Z77" i="29" s="1"/>
  <c r="Z78" i="29" s="1"/>
  <c r="Z79" i="29" s="1"/>
  <c r="Z80" i="29" s="1"/>
  <c r="Z81" i="29" s="1"/>
  <c r="Z82" i="29" s="1"/>
  <c r="Z83" i="29" s="1"/>
  <c r="Z84" i="29" s="1"/>
  <c r="Z85" i="29" s="1"/>
  <c r="Z86" i="29" s="1"/>
  <c r="Z87" i="29" s="1"/>
  <c r="Z88" i="29" s="1"/>
  <c r="Z89" i="29" s="1"/>
  <c r="G164" i="29" s="1"/>
  <c r="Z67" i="1"/>
  <c r="G141" i="1"/>
  <c r="G140" i="1"/>
  <c r="T65" i="32" l="1"/>
  <c r="D104" i="32" s="1"/>
  <c r="B105" i="32"/>
  <c r="L66" i="32" s="1"/>
  <c r="V66" i="29"/>
  <c r="I105" i="29" s="1"/>
  <c r="T65" i="29"/>
  <c r="D104" i="29" s="1"/>
  <c r="V66" i="30"/>
  <c r="I105" i="30" s="1"/>
  <c r="T65" i="26"/>
  <c r="D104" i="26" s="1"/>
  <c r="T65" i="27"/>
  <c r="D104" i="27" s="1"/>
  <c r="U106" i="30"/>
  <c r="V106" i="30" s="1"/>
  <c r="F106" i="30" s="1"/>
  <c r="M67" i="30"/>
  <c r="U106" i="32"/>
  <c r="V106" i="32" s="1"/>
  <c r="F106" i="32" s="1"/>
  <c r="M67" i="32"/>
  <c r="B177" i="32"/>
  <c r="U106" i="29"/>
  <c r="V106" i="29" s="1"/>
  <c r="F106" i="29" s="1"/>
  <c r="M67" i="29"/>
  <c r="B178" i="1"/>
  <c r="L67" i="1"/>
  <c r="B180" i="1"/>
  <c r="L69" i="1"/>
  <c r="T66" i="1"/>
  <c r="T67" i="26"/>
  <c r="D106" i="26" s="1"/>
  <c r="T66" i="27"/>
  <c r="D105" i="27" s="1"/>
  <c r="T65" i="1"/>
  <c r="T72" i="1"/>
  <c r="T71" i="1"/>
  <c r="T70" i="1"/>
  <c r="T71" i="25"/>
  <c r="D110" i="25" s="1"/>
  <c r="T70" i="25"/>
  <c r="D109" i="25" s="1"/>
  <c r="W107" i="27"/>
  <c r="G107" i="27" s="1"/>
  <c r="C107" i="27"/>
  <c r="V107" i="27"/>
  <c r="F107" i="27" s="1"/>
  <c r="W108" i="26"/>
  <c r="G108" i="26" s="1"/>
  <c r="C108" i="26"/>
  <c r="V108" i="26"/>
  <c r="F108" i="26" s="1"/>
  <c r="W108" i="27"/>
  <c r="G108" i="27" s="1"/>
  <c r="C108" i="27"/>
  <c r="V108" i="27"/>
  <c r="F108" i="27" s="1"/>
  <c r="W107" i="28"/>
  <c r="G107" i="28" s="1"/>
  <c r="C107" i="28"/>
  <c r="V107" i="28"/>
  <c r="F107" i="28" s="1"/>
  <c r="C108" i="28"/>
  <c r="W108" i="28"/>
  <c r="G108" i="28" s="1"/>
  <c r="V108" i="28"/>
  <c r="F108" i="28" s="1"/>
  <c r="C106" i="28"/>
  <c r="W106" i="28"/>
  <c r="G106" i="28" s="1"/>
  <c r="W107" i="25"/>
  <c r="G107" i="25" s="1"/>
  <c r="C107" i="25"/>
  <c r="V107" i="25"/>
  <c r="F107" i="25" s="1"/>
  <c r="W108" i="25"/>
  <c r="G108" i="25" s="1"/>
  <c r="C108" i="25"/>
  <c r="V108" i="25"/>
  <c r="F108" i="25" s="1"/>
  <c r="B178" i="29"/>
  <c r="P80" i="29" s="1"/>
  <c r="B178" i="32"/>
  <c r="B178" i="30"/>
  <c r="K162" i="34" s="1"/>
  <c r="T66" i="28"/>
  <c r="D105" i="28" s="1"/>
  <c r="B104" i="26"/>
  <c r="B105" i="28"/>
  <c r="L66" i="28" s="1"/>
  <c r="V66" i="28"/>
  <c r="I105" i="28" s="1"/>
  <c r="B108" i="26"/>
  <c r="U69" i="26"/>
  <c r="H108" i="26" s="1"/>
  <c r="V69" i="26"/>
  <c r="I108" i="26" s="1"/>
  <c r="U67" i="28"/>
  <c r="H106" i="28" s="1"/>
  <c r="B106" i="28"/>
  <c r="L67" i="28" s="1"/>
  <c r="V67" i="28"/>
  <c r="I106" i="28" s="1"/>
  <c r="U68" i="25"/>
  <c r="H107" i="25" s="1"/>
  <c r="V68" i="25"/>
  <c r="I107" i="25" s="1"/>
  <c r="B107" i="25"/>
  <c r="B108" i="25"/>
  <c r="U69" i="25"/>
  <c r="H108" i="25" s="1"/>
  <c r="V69" i="25"/>
  <c r="I108" i="25" s="1"/>
  <c r="U69" i="28"/>
  <c r="H108" i="28" s="1"/>
  <c r="B108" i="28"/>
  <c r="V69" i="28"/>
  <c r="I108" i="28" s="1"/>
  <c r="V66" i="27"/>
  <c r="I105" i="27" s="1"/>
  <c r="B105" i="27"/>
  <c r="B104" i="28"/>
  <c r="U68" i="28"/>
  <c r="H107" i="28" s="1"/>
  <c r="B107" i="28"/>
  <c r="V68" i="28"/>
  <c r="I107" i="28" s="1"/>
  <c r="U68" i="27"/>
  <c r="H107" i="27" s="1"/>
  <c r="B107" i="27"/>
  <c r="V68" i="27"/>
  <c r="I107" i="27" s="1"/>
  <c r="B104" i="25"/>
  <c r="V68" i="26"/>
  <c r="I107" i="26" s="1"/>
  <c r="B107" i="26"/>
  <c r="B105" i="26"/>
  <c r="V66" i="26"/>
  <c r="I105" i="26" s="1"/>
  <c r="B106" i="27"/>
  <c r="L67" i="27" s="1"/>
  <c r="B105" i="25"/>
  <c r="V66" i="25"/>
  <c r="I105" i="25" s="1"/>
  <c r="B106" i="26"/>
  <c r="L67" i="26" s="1"/>
  <c r="B104" i="27"/>
  <c r="U69" i="27"/>
  <c r="H108" i="27" s="1"/>
  <c r="V69" i="27"/>
  <c r="I108" i="27" s="1"/>
  <c r="B108" i="27"/>
  <c r="U67" i="25"/>
  <c r="H106" i="25" s="1"/>
  <c r="V67" i="25"/>
  <c r="I106" i="25" s="1"/>
  <c r="B106" i="25"/>
  <c r="L67" i="25" s="1"/>
  <c r="G143" i="32"/>
  <c r="G160" i="32"/>
  <c r="G145" i="32"/>
  <c r="G141" i="32"/>
  <c r="G150" i="32"/>
  <c r="G156" i="32"/>
  <c r="G152" i="32"/>
  <c r="G142" i="29"/>
  <c r="G148" i="29"/>
  <c r="G162" i="32"/>
  <c r="G154" i="29"/>
  <c r="G147" i="32"/>
  <c r="G142" i="32"/>
  <c r="G155" i="32"/>
  <c r="G145" i="29"/>
  <c r="G152" i="29"/>
  <c r="G157" i="32"/>
  <c r="G141" i="29"/>
  <c r="G160" i="29"/>
  <c r="G153" i="32"/>
  <c r="G143" i="29"/>
  <c r="G161" i="29"/>
  <c r="G156" i="29"/>
  <c r="G140" i="29"/>
  <c r="G158" i="32"/>
  <c r="G162" i="29"/>
  <c r="G151" i="32"/>
  <c r="G148" i="32"/>
  <c r="G161" i="32"/>
  <c r="G151" i="29"/>
  <c r="G158" i="29"/>
  <c r="G163" i="32"/>
  <c r="G147" i="29"/>
  <c r="G140" i="32"/>
  <c r="G159" i="32"/>
  <c r="G149" i="29"/>
  <c r="G150" i="29"/>
  <c r="G163" i="29"/>
  <c r="G159" i="29"/>
  <c r="G149" i="32"/>
  <c r="G146" i="29"/>
  <c r="G154" i="32"/>
  <c r="G144" i="29"/>
  <c r="G157" i="29"/>
  <c r="G144" i="32"/>
  <c r="G153" i="29"/>
  <c r="G146" i="32"/>
  <c r="G155" i="29"/>
  <c r="Z66" i="28"/>
  <c r="G140" i="28"/>
  <c r="Z66" i="27"/>
  <c r="G140" i="27"/>
  <c r="Z66" i="26"/>
  <c r="G140" i="26"/>
  <c r="Z66" i="30"/>
  <c r="G140" i="30"/>
  <c r="Z66" i="25"/>
  <c r="G140" i="25"/>
  <c r="G142" i="1"/>
  <c r="Z68" i="1"/>
  <c r="A740" i="21"/>
  <c r="A741" i="21" s="1"/>
  <c r="A742" i="21" s="1"/>
  <c r="A743" i="21" s="1"/>
  <c r="A744" i="21" s="1"/>
  <c r="A745" i="21" s="1"/>
  <c r="A746" i="21" s="1"/>
  <c r="A747" i="21" s="1"/>
  <c r="A748" i="21" s="1"/>
  <c r="K70" i="20"/>
  <c r="O65" i="32" l="1"/>
  <c r="O65" i="30"/>
  <c r="O65" i="29"/>
  <c r="E106" i="29"/>
  <c r="E106" i="30"/>
  <c r="E106" i="32"/>
  <c r="P78" i="32"/>
  <c r="P73" i="30"/>
  <c r="P73" i="29"/>
  <c r="P89" i="30"/>
  <c r="P66" i="32"/>
  <c r="B180" i="27"/>
  <c r="L69" i="27"/>
  <c r="B179" i="26"/>
  <c r="L68" i="26"/>
  <c r="B177" i="27"/>
  <c r="L66" i="27"/>
  <c r="P81" i="29"/>
  <c r="P67" i="32"/>
  <c r="P76" i="29"/>
  <c r="P82" i="32"/>
  <c r="P72" i="30"/>
  <c r="P80" i="32"/>
  <c r="P76" i="30"/>
  <c r="P86" i="32"/>
  <c r="P77" i="30"/>
  <c r="P83" i="29"/>
  <c r="P75" i="30"/>
  <c r="P81" i="32"/>
  <c r="P78" i="29"/>
  <c r="P74" i="30"/>
  <c r="P65" i="29"/>
  <c r="P69" i="32"/>
  <c r="P82" i="29"/>
  <c r="P89" i="32"/>
  <c r="P83" i="30"/>
  <c r="P71" i="32"/>
  <c r="P85" i="30"/>
  <c r="P84" i="32"/>
  <c r="P87" i="29"/>
  <c r="P72" i="32"/>
  <c r="L65" i="28"/>
  <c r="L65" i="25"/>
  <c r="B180" i="25"/>
  <c r="L69" i="25"/>
  <c r="B179" i="25"/>
  <c r="L68" i="25"/>
  <c r="P86" i="30"/>
  <c r="P67" i="29"/>
  <c r="P79" i="30"/>
  <c r="P79" i="29"/>
  <c r="P88" i="32"/>
  <c r="P70" i="29"/>
  <c r="P79" i="32"/>
  <c r="P68" i="30"/>
  <c r="P70" i="32"/>
  <c r="P69" i="30"/>
  <c r="P69" i="29"/>
  <c r="B177" i="26"/>
  <c r="L66" i="26"/>
  <c r="B179" i="27"/>
  <c r="L68" i="27"/>
  <c r="B180" i="26"/>
  <c r="L69" i="26"/>
  <c r="B177" i="25"/>
  <c r="L66" i="25"/>
  <c r="B179" i="28"/>
  <c r="L68" i="28"/>
  <c r="L65" i="26"/>
  <c r="L65" i="27"/>
  <c r="B180" i="28"/>
  <c r="L69" i="28"/>
  <c r="P81" i="30"/>
  <c r="P87" i="32"/>
  <c r="P78" i="30"/>
  <c r="P84" i="29"/>
  <c r="P80" i="30"/>
  <c r="P68" i="29"/>
  <c r="P66" i="29"/>
  <c r="P68" i="32"/>
  <c r="P77" i="29"/>
  <c r="P73" i="32"/>
  <c r="P71" i="30"/>
  <c r="P86" i="29"/>
  <c r="P75" i="32"/>
  <c r="P84" i="30"/>
  <c r="P72" i="29"/>
  <c r="P70" i="30"/>
  <c r="P71" i="29"/>
  <c r="P88" i="29"/>
  <c r="P85" i="32"/>
  <c r="P74" i="29"/>
  <c r="P74" i="32"/>
  <c r="P66" i="30"/>
  <c r="P89" i="29"/>
  <c r="P83" i="32"/>
  <c r="P77" i="32"/>
  <c r="P67" i="30"/>
  <c r="P65" i="32"/>
  <c r="P65" i="30"/>
  <c r="P76" i="32"/>
  <c r="P87" i="30"/>
  <c r="P75" i="29"/>
  <c r="P82" i="30"/>
  <c r="P85" i="29"/>
  <c r="P88" i="30"/>
  <c r="K166" i="34"/>
  <c r="K171" i="34"/>
  <c r="K157" i="34"/>
  <c r="K170" i="34"/>
  <c r="K153" i="34"/>
  <c r="K161" i="34"/>
  <c r="K169" i="34"/>
  <c r="K152" i="34"/>
  <c r="K160" i="34"/>
  <c r="K165" i="34"/>
  <c r="K151" i="34"/>
  <c r="K156" i="34"/>
  <c r="K164" i="34"/>
  <c r="K154" i="34"/>
  <c r="K155" i="34"/>
  <c r="K163" i="34"/>
  <c r="K168" i="34"/>
  <c r="K158" i="34"/>
  <c r="K159" i="34"/>
  <c r="K167" i="34"/>
  <c r="K150" i="34"/>
  <c r="AA67" i="28"/>
  <c r="B142" i="28" s="1"/>
  <c r="J108" i="26"/>
  <c r="K108" i="26" s="1"/>
  <c r="J108" i="28"/>
  <c r="K108" i="28" s="1"/>
  <c r="J107" i="27"/>
  <c r="K107" i="27" s="1"/>
  <c r="J108" i="27"/>
  <c r="K108" i="27" s="1"/>
  <c r="J108" i="25"/>
  <c r="K108" i="25" s="1"/>
  <c r="J107" i="25"/>
  <c r="K107" i="25" s="1"/>
  <c r="J107" i="28"/>
  <c r="K107" i="28" s="1"/>
  <c r="J106" i="28"/>
  <c r="K106" i="28" s="1"/>
  <c r="B176" i="27"/>
  <c r="AA67" i="27"/>
  <c r="B142" i="27" s="1"/>
  <c r="AA67" i="25"/>
  <c r="B142" i="25" s="1"/>
  <c r="B176" i="26"/>
  <c r="AA67" i="26"/>
  <c r="B142" i="26" s="1"/>
  <c r="Z67" i="30"/>
  <c r="G141" i="30"/>
  <c r="Z67" i="28"/>
  <c r="G141" i="28"/>
  <c r="Z67" i="25"/>
  <c r="G141" i="25"/>
  <c r="Z67" i="27"/>
  <c r="G141" i="27"/>
  <c r="Z67" i="26"/>
  <c r="G141" i="26"/>
  <c r="Z69" i="1"/>
  <c r="G143" i="1"/>
  <c r="I70" i="20"/>
  <c r="I72" i="20" s="1"/>
  <c r="I73" i="20" s="1"/>
  <c r="I74" i="20" s="1"/>
  <c r="L70" i="20"/>
  <c r="U106" i="26" l="1"/>
  <c r="E106" i="26" s="1"/>
  <c r="M67" i="26"/>
  <c r="U106" i="25"/>
  <c r="E106" i="25" s="1"/>
  <c r="M67" i="25"/>
  <c r="U106" i="28"/>
  <c r="E106" i="28" s="1"/>
  <c r="M67" i="28"/>
  <c r="U106" i="27"/>
  <c r="E106" i="27" s="1"/>
  <c r="M67" i="27"/>
  <c r="B178" i="28"/>
  <c r="D16" i="21"/>
  <c r="C10" i="20"/>
  <c r="D17" i="21" s="1"/>
  <c r="B178" i="27"/>
  <c r="B178" i="25"/>
  <c r="B178" i="26"/>
  <c r="Z68" i="26"/>
  <c r="G142" i="26"/>
  <c r="Z68" i="27"/>
  <c r="G142" i="27"/>
  <c r="Z68" i="25"/>
  <c r="G142" i="25"/>
  <c r="Z68" i="30"/>
  <c r="G142" i="30"/>
  <c r="Z68" i="28"/>
  <c r="G142" i="28"/>
  <c r="Z70" i="1"/>
  <c r="G144" i="1"/>
  <c r="L73" i="20"/>
  <c r="E10" i="20" s="1"/>
  <c r="F10" i="20" s="1"/>
  <c r="H17" i="21" s="1"/>
  <c r="I17" i="21" s="1"/>
  <c r="P83" i="27" l="1"/>
  <c r="O65" i="27"/>
  <c r="I164" i="34"/>
  <c r="O65" i="26"/>
  <c r="P71" i="26"/>
  <c r="V106" i="28"/>
  <c r="F106" i="28" s="1"/>
  <c r="I171" i="34"/>
  <c r="I153" i="34"/>
  <c r="P72" i="26"/>
  <c r="P72" i="27"/>
  <c r="P79" i="26"/>
  <c r="P76" i="27"/>
  <c r="P84" i="26"/>
  <c r="P87" i="27"/>
  <c r="P78" i="27"/>
  <c r="P89" i="27"/>
  <c r="P85" i="27"/>
  <c r="P81" i="26"/>
  <c r="P73" i="27"/>
  <c r="P85" i="26"/>
  <c r="P67" i="27"/>
  <c r="P74" i="26"/>
  <c r="P80" i="27"/>
  <c r="P81" i="27"/>
  <c r="P68" i="27"/>
  <c r="P75" i="27"/>
  <c r="P76" i="26"/>
  <c r="P87" i="26"/>
  <c r="P82" i="26"/>
  <c r="P65" i="27"/>
  <c r="P88" i="26"/>
  <c r="P71" i="27"/>
  <c r="P86" i="26"/>
  <c r="P69" i="27"/>
  <c r="P74" i="27"/>
  <c r="P78" i="26"/>
  <c r="P83" i="26"/>
  <c r="P69" i="26"/>
  <c r="P86" i="27"/>
  <c r="P65" i="26"/>
  <c r="P79" i="27"/>
  <c r="P68" i="26"/>
  <c r="P70" i="27"/>
  <c r="P66" i="27"/>
  <c r="P77" i="27"/>
  <c r="P84" i="27"/>
  <c r="P75" i="26"/>
  <c r="P66" i="26"/>
  <c r="P89" i="26"/>
  <c r="P77" i="26"/>
  <c r="P80" i="26"/>
  <c r="P82" i="27"/>
  <c r="P88" i="27"/>
  <c r="P73" i="26"/>
  <c r="P70" i="26"/>
  <c r="P67" i="26"/>
  <c r="I168" i="34"/>
  <c r="I151" i="34"/>
  <c r="I159" i="34"/>
  <c r="I150" i="34"/>
  <c r="I155" i="34"/>
  <c r="I163" i="34"/>
  <c r="I154" i="34"/>
  <c r="I162" i="34"/>
  <c r="I167" i="34"/>
  <c r="I158" i="34"/>
  <c r="I166" i="34"/>
  <c r="I156" i="34"/>
  <c r="I157" i="34"/>
  <c r="I165" i="34"/>
  <c r="I170" i="34"/>
  <c r="I160" i="34"/>
  <c r="I161" i="34"/>
  <c r="I169" i="34"/>
  <c r="I152" i="34"/>
  <c r="Z69" i="26"/>
  <c r="G143" i="26"/>
  <c r="Z69" i="28"/>
  <c r="G143" i="28"/>
  <c r="Z69" i="25"/>
  <c r="G143" i="25"/>
  <c r="Z69" i="30"/>
  <c r="G143" i="30"/>
  <c r="Z69" i="27"/>
  <c r="G143" i="27"/>
  <c r="Z71" i="1"/>
  <c r="G145" i="1"/>
  <c r="W66" i="30"/>
  <c r="W67" i="30"/>
  <c r="W68" i="30"/>
  <c r="W69" i="30"/>
  <c r="W70" i="30"/>
  <c r="X70" i="30"/>
  <c r="W71" i="30"/>
  <c r="X71" i="30"/>
  <c r="W72" i="30"/>
  <c r="X72" i="30"/>
  <c r="W73" i="30"/>
  <c r="X73" i="30"/>
  <c r="W74" i="30"/>
  <c r="X74" i="30"/>
  <c r="W75" i="30"/>
  <c r="X75" i="30"/>
  <c r="W76" i="30"/>
  <c r="X76" i="30"/>
  <c r="W77" i="30"/>
  <c r="X77" i="30"/>
  <c r="W78" i="30"/>
  <c r="X78" i="30"/>
  <c r="W79" i="30"/>
  <c r="X79" i="30"/>
  <c r="W80" i="30"/>
  <c r="X80" i="30"/>
  <c r="W81" i="30"/>
  <c r="X81" i="30"/>
  <c r="W82" i="30"/>
  <c r="X82" i="30"/>
  <c r="W83" i="30"/>
  <c r="X83" i="30"/>
  <c r="W84" i="30"/>
  <c r="X84" i="30"/>
  <c r="W85" i="30"/>
  <c r="X85" i="30"/>
  <c r="W86" i="30"/>
  <c r="X86" i="30"/>
  <c r="W87" i="30"/>
  <c r="X87" i="30"/>
  <c r="W88" i="30"/>
  <c r="X88" i="30"/>
  <c r="W89" i="30"/>
  <c r="X89" i="30"/>
  <c r="W65" i="30"/>
  <c r="W66" i="32"/>
  <c r="W67" i="32"/>
  <c r="W68" i="32"/>
  <c r="W69" i="32"/>
  <c r="W70" i="32"/>
  <c r="X70" i="32"/>
  <c r="W71" i="32"/>
  <c r="X71" i="32"/>
  <c r="W72" i="32"/>
  <c r="X72" i="32"/>
  <c r="W73" i="32"/>
  <c r="X73" i="32"/>
  <c r="W74" i="32"/>
  <c r="X74" i="32"/>
  <c r="W75" i="32"/>
  <c r="X75" i="32"/>
  <c r="W76" i="32"/>
  <c r="X76" i="32"/>
  <c r="W77" i="32"/>
  <c r="X77" i="32"/>
  <c r="W78" i="32"/>
  <c r="X78" i="32"/>
  <c r="W79" i="32"/>
  <c r="X79" i="32"/>
  <c r="W80" i="32"/>
  <c r="X80" i="32"/>
  <c r="W81" i="32"/>
  <c r="X81" i="32"/>
  <c r="W82" i="32"/>
  <c r="X82" i="32"/>
  <c r="W83" i="32"/>
  <c r="X83" i="32"/>
  <c r="W84" i="32"/>
  <c r="X84" i="32"/>
  <c r="W85" i="32"/>
  <c r="X85" i="32"/>
  <c r="W86" i="32"/>
  <c r="X86" i="32"/>
  <c r="W87" i="32"/>
  <c r="X87" i="32"/>
  <c r="W88" i="32"/>
  <c r="X88" i="32"/>
  <c r="W89" i="32"/>
  <c r="X89" i="32"/>
  <c r="W65" i="32"/>
  <c r="W66" i="29"/>
  <c r="W67" i="29"/>
  <c r="W68" i="29"/>
  <c r="W69" i="29"/>
  <c r="W70" i="29"/>
  <c r="X70" i="29"/>
  <c r="W71" i="29"/>
  <c r="X71" i="29"/>
  <c r="W72" i="29"/>
  <c r="X72" i="29"/>
  <c r="W73" i="29"/>
  <c r="X73" i="29"/>
  <c r="W74" i="29"/>
  <c r="X74" i="29"/>
  <c r="W75" i="29"/>
  <c r="X75" i="29"/>
  <c r="W76" i="29"/>
  <c r="X76" i="29"/>
  <c r="W77" i="29"/>
  <c r="X77" i="29"/>
  <c r="W78" i="29"/>
  <c r="X78" i="29"/>
  <c r="W79" i="29"/>
  <c r="X79" i="29"/>
  <c r="W80" i="29"/>
  <c r="X80" i="29"/>
  <c r="W81" i="29"/>
  <c r="X81" i="29"/>
  <c r="W82" i="29"/>
  <c r="X82" i="29"/>
  <c r="W83" i="29"/>
  <c r="X83" i="29"/>
  <c r="W84" i="29"/>
  <c r="X84" i="29"/>
  <c r="W85" i="29"/>
  <c r="X85" i="29"/>
  <c r="W86" i="29"/>
  <c r="X86" i="29"/>
  <c r="W87" i="29"/>
  <c r="X87" i="29"/>
  <c r="W88" i="29"/>
  <c r="X88" i="29"/>
  <c r="W89" i="29"/>
  <c r="X89" i="29"/>
  <c r="W65" i="29"/>
  <c r="W66" i="28"/>
  <c r="W67" i="28"/>
  <c r="W68" i="28"/>
  <c r="W69" i="28"/>
  <c r="W70" i="28"/>
  <c r="X70" i="28"/>
  <c r="W71" i="28"/>
  <c r="X71" i="28"/>
  <c r="W72" i="28"/>
  <c r="X72" i="28"/>
  <c r="W73" i="28"/>
  <c r="X73" i="28"/>
  <c r="W74" i="28"/>
  <c r="X74" i="28"/>
  <c r="W75" i="28"/>
  <c r="X75" i="28"/>
  <c r="W76" i="28"/>
  <c r="X76" i="28"/>
  <c r="W77" i="28"/>
  <c r="X77" i="28"/>
  <c r="W78" i="28"/>
  <c r="X78" i="28"/>
  <c r="W79" i="28"/>
  <c r="X79" i="28"/>
  <c r="W80" i="28"/>
  <c r="X80" i="28"/>
  <c r="W81" i="28"/>
  <c r="X81" i="28"/>
  <c r="W82" i="28"/>
  <c r="X82" i="28"/>
  <c r="W83" i="28"/>
  <c r="X83" i="28"/>
  <c r="W84" i="28"/>
  <c r="X84" i="28"/>
  <c r="W85" i="28"/>
  <c r="X85" i="28"/>
  <c r="W86" i="28"/>
  <c r="X86" i="28"/>
  <c r="W87" i="28"/>
  <c r="X87" i="28"/>
  <c r="W88" i="28"/>
  <c r="X88" i="28"/>
  <c r="W89" i="28"/>
  <c r="X89" i="28"/>
  <c r="W65" i="28"/>
  <c r="W66" i="26"/>
  <c r="W67" i="26"/>
  <c r="W68" i="26"/>
  <c r="W69" i="26"/>
  <c r="W70" i="26"/>
  <c r="W71" i="26"/>
  <c r="X71" i="26"/>
  <c r="W72" i="26"/>
  <c r="X72" i="26"/>
  <c r="W73" i="26"/>
  <c r="X73" i="26"/>
  <c r="W74" i="26"/>
  <c r="X74" i="26"/>
  <c r="W75" i="26"/>
  <c r="X75" i="26"/>
  <c r="W76" i="26"/>
  <c r="X76" i="26"/>
  <c r="W77" i="26"/>
  <c r="X77" i="26"/>
  <c r="W78" i="26"/>
  <c r="X78" i="26"/>
  <c r="W79" i="26"/>
  <c r="X79" i="26"/>
  <c r="W80" i="26"/>
  <c r="X80" i="26"/>
  <c r="W81" i="26"/>
  <c r="X81" i="26"/>
  <c r="W82" i="26"/>
  <c r="X82" i="26"/>
  <c r="W83" i="26"/>
  <c r="X83" i="26"/>
  <c r="W84" i="26"/>
  <c r="X84" i="26"/>
  <c r="W85" i="26"/>
  <c r="X85" i="26"/>
  <c r="W86" i="26"/>
  <c r="X86" i="26"/>
  <c r="W87" i="26"/>
  <c r="X87" i="26"/>
  <c r="W88" i="26"/>
  <c r="X88" i="26"/>
  <c r="W89" i="26"/>
  <c r="X89" i="26"/>
  <c r="W65" i="26"/>
  <c r="W66" i="27"/>
  <c r="W67" i="27"/>
  <c r="W68" i="27"/>
  <c r="W69" i="27"/>
  <c r="W70" i="27"/>
  <c r="W71" i="27"/>
  <c r="X71" i="27"/>
  <c r="W72" i="27"/>
  <c r="X72" i="27"/>
  <c r="W73" i="27"/>
  <c r="X73" i="27"/>
  <c r="W74" i="27"/>
  <c r="X74" i="27"/>
  <c r="W75" i="27"/>
  <c r="X75" i="27"/>
  <c r="W76" i="27"/>
  <c r="X76" i="27"/>
  <c r="W77" i="27"/>
  <c r="X77" i="27"/>
  <c r="W78" i="27"/>
  <c r="X78" i="27"/>
  <c r="W79" i="27"/>
  <c r="X79" i="27"/>
  <c r="W80" i="27"/>
  <c r="X80" i="27"/>
  <c r="W81" i="27"/>
  <c r="X81" i="27"/>
  <c r="W82" i="27"/>
  <c r="X82" i="27"/>
  <c r="W83" i="27"/>
  <c r="X83" i="27"/>
  <c r="W84" i="27"/>
  <c r="X84" i="27"/>
  <c r="W85" i="27"/>
  <c r="X85" i="27"/>
  <c r="W86" i="27"/>
  <c r="X86" i="27"/>
  <c r="W87" i="27"/>
  <c r="X87" i="27"/>
  <c r="W88" i="27"/>
  <c r="X88" i="27"/>
  <c r="W89" i="27"/>
  <c r="X89" i="27"/>
  <c r="W65" i="27"/>
  <c r="Z70" i="30" l="1"/>
  <c r="G144" i="30"/>
  <c r="Z70" i="26"/>
  <c r="G144" i="26"/>
  <c r="Z70" i="27"/>
  <c r="G144" i="27"/>
  <c r="Z70" i="28"/>
  <c r="G144" i="28"/>
  <c r="Z70" i="25"/>
  <c r="G144" i="25"/>
  <c r="Z72" i="1"/>
  <c r="G146" i="1"/>
  <c r="W89" i="25"/>
  <c r="X89" i="25"/>
  <c r="W66" i="25"/>
  <c r="W67" i="25"/>
  <c r="W68" i="25"/>
  <c r="W69" i="25"/>
  <c r="W70" i="25"/>
  <c r="X70" i="25"/>
  <c r="W71" i="25"/>
  <c r="W72" i="25"/>
  <c r="X72" i="25"/>
  <c r="W73" i="25"/>
  <c r="X73" i="25"/>
  <c r="W74" i="25"/>
  <c r="X74" i="25"/>
  <c r="W75" i="25"/>
  <c r="X75" i="25"/>
  <c r="W76" i="25"/>
  <c r="X76" i="25"/>
  <c r="W77" i="25"/>
  <c r="X77" i="25"/>
  <c r="W78" i="25"/>
  <c r="X78" i="25"/>
  <c r="W79" i="25"/>
  <c r="X79" i="25"/>
  <c r="W80" i="25"/>
  <c r="X80" i="25"/>
  <c r="W81" i="25"/>
  <c r="X81" i="25"/>
  <c r="W82" i="25"/>
  <c r="X82" i="25"/>
  <c r="W83" i="25"/>
  <c r="X83" i="25"/>
  <c r="W84" i="25"/>
  <c r="X84" i="25"/>
  <c r="W85" i="25"/>
  <c r="X85" i="25"/>
  <c r="W86" i="25"/>
  <c r="X86" i="25"/>
  <c r="W87" i="25"/>
  <c r="X87" i="25"/>
  <c r="W88" i="25"/>
  <c r="X88" i="25"/>
  <c r="W65" i="25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65" i="1"/>
  <c r="Z71" i="28" l="1"/>
  <c r="G145" i="28"/>
  <c r="Z71" i="30"/>
  <c r="G145" i="30"/>
  <c r="Z71" i="25"/>
  <c r="G145" i="25"/>
  <c r="Z71" i="26"/>
  <c r="G145" i="26"/>
  <c r="Z71" i="27"/>
  <c r="G145" i="27"/>
  <c r="Z73" i="1"/>
  <c r="G147" i="1"/>
  <c r="D151" i="25"/>
  <c r="D177" i="25"/>
  <c r="D178" i="25"/>
  <c r="D179" i="25"/>
  <c r="D180" i="25"/>
  <c r="D181" i="25"/>
  <c r="D182" i="25"/>
  <c r="D183" i="25"/>
  <c r="D148" i="25"/>
  <c r="D149" i="25"/>
  <c r="D186" i="25"/>
  <c r="D187" i="25"/>
  <c r="D152" i="25"/>
  <c r="D189" i="25"/>
  <c r="D190" i="25"/>
  <c r="D155" i="25"/>
  <c r="D156" i="25"/>
  <c r="D157" i="25"/>
  <c r="D194" i="25"/>
  <c r="D195" i="25"/>
  <c r="D160" i="25"/>
  <c r="D197" i="25"/>
  <c r="D198" i="25"/>
  <c r="D163" i="25"/>
  <c r="D200" i="25"/>
  <c r="G182" i="26"/>
  <c r="Q71" i="26" s="1"/>
  <c r="G183" i="26"/>
  <c r="Q72" i="26" s="1"/>
  <c r="G188" i="26"/>
  <c r="Q77" i="26" s="1"/>
  <c r="G189" i="26"/>
  <c r="Q78" i="26" s="1"/>
  <c r="G190" i="26"/>
  <c r="Q79" i="26" s="1"/>
  <c r="G191" i="26"/>
  <c r="Q80" i="26" s="1"/>
  <c r="G200" i="26"/>
  <c r="Q89" i="26" s="1"/>
  <c r="G182" i="27"/>
  <c r="Q71" i="27" s="1"/>
  <c r="G183" i="27"/>
  <c r="Q72" i="27" s="1"/>
  <c r="G188" i="27"/>
  <c r="Q77" i="27" s="1"/>
  <c r="G189" i="27"/>
  <c r="Q78" i="27" s="1"/>
  <c r="G190" i="27"/>
  <c r="Q79" i="27" s="1"/>
  <c r="G191" i="27"/>
  <c r="Q80" i="27" s="1"/>
  <c r="G200" i="27"/>
  <c r="Q89" i="27" s="1"/>
  <c r="G181" i="25"/>
  <c r="Q70" i="25" s="1"/>
  <c r="G183" i="25"/>
  <c r="Q72" i="25" s="1"/>
  <c r="G188" i="25"/>
  <c r="Q77" i="25" s="1"/>
  <c r="G189" i="25"/>
  <c r="Q78" i="25" s="1"/>
  <c r="G190" i="25"/>
  <c r="Q79" i="25" s="1"/>
  <c r="G191" i="25"/>
  <c r="Q80" i="25" s="1"/>
  <c r="G200" i="25"/>
  <c r="Q89" i="25" s="1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E89" i="32"/>
  <c r="J89" i="32" s="1"/>
  <c r="E88" i="32"/>
  <c r="J88" i="32" s="1"/>
  <c r="E87" i="32"/>
  <c r="J87" i="32" s="1"/>
  <c r="E86" i="32"/>
  <c r="J86" i="32" s="1"/>
  <c r="E85" i="32"/>
  <c r="J85" i="32" s="1"/>
  <c r="E84" i="32"/>
  <c r="J84" i="32" s="1"/>
  <c r="E83" i="32"/>
  <c r="J83" i="32" s="1"/>
  <c r="E82" i="32"/>
  <c r="J82" i="32" s="1"/>
  <c r="E81" i="32"/>
  <c r="J81" i="32" s="1"/>
  <c r="E80" i="32"/>
  <c r="J80" i="32" s="1"/>
  <c r="E79" i="32"/>
  <c r="J79" i="32" s="1"/>
  <c r="E78" i="32"/>
  <c r="J78" i="32" s="1"/>
  <c r="E77" i="32"/>
  <c r="J77" i="32" s="1"/>
  <c r="E76" i="32"/>
  <c r="J76" i="32" s="1"/>
  <c r="E75" i="32"/>
  <c r="J75" i="32" s="1"/>
  <c r="E74" i="32"/>
  <c r="J74" i="32" s="1"/>
  <c r="E73" i="32"/>
  <c r="J73" i="32" s="1"/>
  <c r="E72" i="32"/>
  <c r="J72" i="32" s="1"/>
  <c r="E71" i="32"/>
  <c r="J71" i="32" s="1"/>
  <c r="E70" i="32"/>
  <c r="J70" i="32" s="1"/>
  <c r="E69" i="32"/>
  <c r="J69" i="32" s="1"/>
  <c r="E68" i="32"/>
  <c r="J68" i="32" s="1"/>
  <c r="E67" i="32"/>
  <c r="J67" i="32" s="1"/>
  <c r="E66" i="32"/>
  <c r="J66" i="32" s="1"/>
  <c r="T105" i="32" s="1"/>
  <c r="E65" i="32"/>
  <c r="J65" i="32" s="1"/>
  <c r="T104" i="32" s="1"/>
  <c r="E89" i="30"/>
  <c r="J89" i="30" s="1"/>
  <c r="E88" i="30"/>
  <c r="J88" i="30" s="1"/>
  <c r="E87" i="30"/>
  <c r="J87" i="30" s="1"/>
  <c r="E86" i="30"/>
  <c r="J86" i="30" s="1"/>
  <c r="E85" i="30"/>
  <c r="J85" i="30" s="1"/>
  <c r="E84" i="30"/>
  <c r="J84" i="30" s="1"/>
  <c r="E83" i="30"/>
  <c r="J83" i="30" s="1"/>
  <c r="E82" i="30"/>
  <c r="J82" i="30" s="1"/>
  <c r="E81" i="30"/>
  <c r="J81" i="30" s="1"/>
  <c r="E80" i="30"/>
  <c r="J80" i="30" s="1"/>
  <c r="E79" i="30"/>
  <c r="J79" i="30" s="1"/>
  <c r="E78" i="30"/>
  <c r="J78" i="30" s="1"/>
  <c r="E77" i="30"/>
  <c r="J77" i="30" s="1"/>
  <c r="E76" i="30"/>
  <c r="J76" i="30" s="1"/>
  <c r="E75" i="30"/>
  <c r="J75" i="30" s="1"/>
  <c r="E74" i="30"/>
  <c r="J74" i="30" s="1"/>
  <c r="E73" i="30"/>
  <c r="J73" i="30" s="1"/>
  <c r="E72" i="30"/>
  <c r="J72" i="30" s="1"/>
  <c r="E71" i="30"/>
  <c r="J71" i="30" s="1"/>
  <c r="E70" i="30"/>
  <c r="J70" i="30" s="1"/>
  <c r="E69" i="30"/>
  <c r="J69" i="30" s="1"/>
  <c r="E68" i="30"/>
  <c r="J68" i="30" s="1"/>
  <c r="E67" i="30"/>
  <c r="J67" i="30" s="1"/>
  <c r="E66" i="30"/>
  <c r="J66" i="30" s="1"/>
  <c r="T105" i="30" s="1"/>
  <c r="E65" i="30"/>
  <c r="J65" i="30" s="1"/>
  <c r="T104" i="30" s="1"/>
  <c r="E89" i="29"/>
  <c r="J89" i="29" s="1"/>
  <c r="E88" i="29"/>
  <c r="J88" i="29" s="1"/>
  <c r="E87" i="29"/>
  <c r="J87" i="29" s="1"/>
  <c r="E86" i="29"/>
  <c r="J86" i="29" s="1"/>
  <c r="E85" i="29"/>
  <c r="J85" i="29" s="1"/>
  <c r="E84" i="29"/>
  <c r="J84" i="29" s="1"/>
  <c r="E83" i="29"/>
  <c r="J83" i="29" s="1"/>
  <c r="E82" i="29"/>
  <c r="J82" i="29" s="1"/>
  <c r="E81" i="29"/>
  <c r="J81" i="29" s="1"/>
  <c r="E80" i="29"/>
  <c r="J80" i="29" s="1"/>
  <c r="E79" i="29"/>
  <c r="J79" i="29" s="1"/>
  <c r="E78" i="29"/>
  <c r="J78" i="29" s="1"/>
  <c r="E77" i="29"/>
  <c r="J77" i="29" s="1"/>
  <c r="E76" i="29"/>
  <c r="J76" i="29" s="1"/>
  <c r="E75" i="29"/>
  <c r="J75" i="29" s="1"/>
  <c r="E74" i="29"/>
  <c r="J74" i="29" s="1"/>
  <c r="E73" i="29"/>
  <c r="J73" i="29" s="1"/>
  <c r="E72" i="29"/>
  <c r="J72" i="29" s="1"/>
  <c r="E71" i="29"/>
  <c r="J71" i="29" s="1"/>
  <c r="E70" i="29"/>
  <c r="J70" i="29" s="1"/>
  <c r="E69" i="29"/>
  <c r="J69" i="29" s="1"/>
  <c r="E68" i="29"/>
  <c r="J68" i="29" s="1"/>
  <c r="E67" i="29"/>
  <c r="J67" i="29" s="1"/>
  <c r="E66" i="29"/>
  <c r="J66" i="29" s="1"/>
  <c r="T105" i="29" s="1"/>
  <c r="E65" i="29"/>
  <c r="J65" i="29" s="1"/>
  <c r="T104" i="29" s="1"/>
  <c r="E89" i="28"/>
  <c r="J89" i="28" s="1"/>
  <c r="E88" i="28"/>
  <c r="J88" i="28" s="1"/>
  <c r="E87" i="28"/>
  <c r="J87" i="28" s="1"/>
  <c r="E86" i="28"/>
  <c r="J86" i="28" s="1"/>
  <c r="E85" i="28"/>
  <c r="J85" i="28" s="1"/>
  <c r="E84" i="28"/>
  <c r="J84" i="28" s="1"/>
  <c r="E83" i="28"/>
  <c r="J83" i="28" s="1"/>
  <c r="E82" i="28"/>
  <c r="J82" i="28" s="1"/>
  <c r="E81" i="28"/>
  <c r="J81" i="28" s="1"/>
  <c r="E80" i="28"/>
  <c r="J80" i="28" s="1"/>
  <c r="E79" i="28"/>
  <c r="J79" i="28" s="1"/>
  <c r="E78" i="28"/>
  <c r="J78" i="28" s="1"/>
  <c r="E77" i="28"/>
  <c r="J77" i="28" s="1"/>
  <c r="E76" i="28"/>
  <c r="J76" i="28" s="1"/>
  <c r="E75" i="28"/>
  <c r="J75" i="28" s="1"/>
  <c r="E74" i="28"/>
  <c r="J74" i="28" s="1"/>
  <c r="E73" i="28"/>
  <c r="J73" i="28" s="1"/>
  <c r="E72" i="28"/>
  <c r="J72" i="28" s="1"/>
  <c r="E71" i="28"/>
  <c r="J71" i="28" s="1"/>
  <c r="E70" i="28"/>
  <c r="J70" i="28" s="1"/>
  <c r="E69" i="28"/>
  <c r="J69" i="28" s="1"/>
  <c r="E68" i="28"/>
  <c r="J68" i="28" s="1"/>
  <c r="E67" i="28"/>
  <c r="J67" i="28" s="1"/>
  <c r="E66" i="28"/>
  <c r="J66" i="28" s="1"/>
  <c r="T105" i="28" s="1"/>
  <c r="E65" i="28"/>
  <c r="J65" i="28" s="1"/>
  <c r="T104" i="28" s="1"/>
  <c r="E89" i="26"/>
  <c r="J89" i="26" s="1"/>
  <c r="E88" i="26"/>
  <c r="J88" i="26" s="1"/>
  <c r="E87" i="26"/>
  <c r="J87" i="26" s="1"/>
  <c r="E86" i="26"/>
  <c r="J86" i="26" s="1"/>
  <c r="E85" i="26"/>
  <c r="J85" i="26" s="1"/>
  <c r="E84" i="26"/>
  <c r="J84" i="26" s="1"/>
  <c r="E83" i="26"/>
  <c r="J83" i="26" s="1"/>
  <c r="E82" i="26"/>
  <c r="J82" i="26" s="1"/>
  <c r="E81" i="26"/>
  <c r="J81" i="26" s="1"/>
  <c r="E80" i="26"/>
  <c r="J80" i="26" s="1"/>
  <c r="E79" i="26"/>
  <c r="J79" i="26" s="1"/>
  <c r="E78" i="26"/>
  <c r="J78" i="26" s="1"/>
  <c r="E77" i="26"/>
  <c r="J77" i="26" s="1"/>
  <c r="E76" i="26"/>
  <c r="J76" i="26" s="1"/>
  <c r="E75" i="26"/>
  <c r="J75" i="26" s="1"/>
  <c r="E74" i="26"/>
  <c r="J74" i="26" s="1"/>
  <c r="E73" i="26"/>
  <c r="J73" i="26" s="1"/>
  <c r="E72" i="26"/>
  <c r="J72" i="26" s="1"/>
  <c r="E71" i="26"/>
  <c r="J71" i="26" s="1"/>
  <c r="E70" i="26"/>
  <c r="J70" i="26" s="1"/>
  <c r="T109" i="26" s="1"/>
  <c r="E69" i="26"/>
  <c r="J69" i="26" s="1"/>
  <c r="E68" i="26"/>
  <c r="J68" i="26" s="1"/>
  <c r="T107" i="26" s="1"/>
  <c r="E67" i="26"/>
  <c r="J67" i="26" s="1"/>
  <c r="T106" i="26" s="1"/>
  <c r="E66" i="26"/>
  <c r="J66" i="26" s="1"/>
  <c r="T105" i="26" s="1"/>
  <c r="E65" i="26"/>
  <c r="E89" i="27"/>
  <c r="J89" i="27" s="1"/>
  <c r="E88" i="27"/>
  <c r="J88" i="27" s="1"/>
  <c r="E87" i="27"/>
  <c r="J87" i="27" s="1"/>
  <c r="E86" i="27"/>
  <c r="J86" i="27" s="1"/>
  <c r="E85" i="27"/>
  <c r="J85" i="27" s="1"/>
  <c r="E84" i="27"/>
  <c r="J84" i="27" s="1"/>
  <c r="E83" i="27"/>
  <c r="J83" i="27" s="1"/>
  <c r="E82" i="27"/>
  <c r="J82" i="27" s="1"/>
  <c r="E81" i="27"/>
  <c r="J81" i="27" s="1"/>
  <c r="E80" i="27"/>
  <c r="J80" i="27" s="1"/>
  <c r="E79" i="27"/>
  <c r="J79" i="27" s="1"/>
  <c r="E78" i="27"/>
  <c r="J78" i="27" s="1"/>
  <c r="E77" i="27"/>
  <c r="J77" i="27" s="1"/>
  <c r="E76" i="27"/>
  <c r="J76" i="27" s="1"/>
  <c r="E75" i="27"/>
  <c r="J75" i="27" s="1"/>
  <c r="E74" i="27"/>
  <c r="J74" i="27" s="1"/>
  <c r="E73" i="27"/>
  <c r="J73" i="27" s="1"/>
  <c r="E72" i="27"/>
  <c r="J72" i="27" s="1"/>
  <c r="E71" i="27"/>
  <c r="J71" i="27" s="1"/>
  <c r="E70" i="27"/>
  <c r="J70" i="27" s="1"/>
  <c r="T109" i="27" s="1"/>
  <c r="E69" i="27"/>
  <c r="J69" i="27" s="1"/>
  <c r="E68" i="27"/>
  <c r="J68" i="27" s="1"/>
  <c r="E67" i="27"/>
  <c r="J67" i="27" s="1"/>
  <c r="T106" i="27" s="1"/>
  <c r="E66" i="27"/>
  <c r="J66" i="27" s="1"/>
  <c r="T105" i="27" s="1"/>
  <c r="E65" i="27"/>
  <c r="E89" i="25"/>
  <c r="J89" i="25" s="1"/>
  <c r="C164" i="25" s="1"/>
  <c r="E88" i="25"/>
  <c r="J88" i="25" s="1"/>
  <c r="E87" i="25"/>
  <c r="J87" i="25" s="1"/>
  <c r="E86" i="25"/>
  <c r="J86" i="25" s="1"/>
  <c r="E85" i="25"/>
  <c r="J85" i="25" s="1"/>
  <c r="E84" i="25"/>
  <c r="J84" i="25" s="1"/>
  <c r="E83" i="25"/>
  <c r="J83" i="25" s="1"/>
  <c r="E82" i="25"/>
  <c r="J82" i="25" s="1"/>
  <c r="E81" i="25"/>
  <c r="J81" i="25" s="1"/>
  <c r="C156" i="25" s="1"/>
  <c r="E80" i="25"/>
  <c r="J80" i="25" s="1"/>
  <c r="E79" i="25"/>
  <c r="J79" i="25" s="1"/>
  <c r="E78" i="25"/>
  <c r="J78" i="25" s="1"/>
  <c r="E77" i="25"/>
  <c r="J77" i="25" s="1"/>
  <c r="E76" i="25"/>
  <c r="J76" i="25" s="1"/>
  <c r="E75" i="25"/>
  <c r="J75" i="25" s="1"/>
  <c r="E74" i="25"/>
  <c r="J74" i="25" s="1"/>
  <c r="E73" i="25"/>
  <c r="J73" i="25" s="1"/>
  <c r="C148" i="25" s="1"/>
  <c r="E72" i="25"/>
  <c r="J72" i="25" s="1"/>
  <c r="E71" i="25"/>
  <c r="J71" i="25" s="1"/>
  <c r="T110" i="25" s="1"/>
  <c r="E70" i="25"/>
  <c r="J70" i="25" s="1"/>
  <c r="T109" i="25" s="1"/>
  <c r="E69" i="25"/>
  <c r="J69" i="25" s="1"/>
  <c r="E68" i="25"/>
  <c r="J68" i="25" s="1"/>
  <c r="E67" i="25"/>
  <c r="J67" i="25" s="1"/>
  <c r="T106" i="25" s="1"/>
  <c r="E66" i="25"/>
  <c r="J66" i="25" s="1"/>
  <c r="T105" i="25" s="1"/>
  <c r="E65" i="25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38" i="29"/>
  <c r="F337" i="29"/>
  <c r="F314" i="29"/>
  <c r="F336" i="26"/>
  <c r="F337" i="26"/>
  <c r="F338" i="26"/>
  <c r="F366" i="26"/>
  <c r="F367" i="26"/>
  <c r="F368" i="26"/>
  <c r="F345" i="27"/>
  <c r="F346" i="27"/>
  <c r="F347" i="27"/>
  <c r="F348" i="27"/>
  <c r="F349" i="27"/>
  <c r="F350" i="27"/>
  <c r="F351" i="27"/>
  <c r="F352" i="27"/>
  <c r="F353" i="27"/>
  <c r="F354" i="27"/>
  <c r="F355" i="27"/>
  <c r="F356" i="27"/>
  <c r="F357" i="27"/>
  <c r="F358" i="27"/>
  <c r="F359" i="27"/>
  <c r="F360" i="27"/>
  <c r="F361" i="27"/>
  <c r="F362" i="27"/>
  <c r="F363" i="27"/>
  <c r="F364" i="27"/>
  <c r="F365" i="27"/>
  <c r="F366" i="27"/>
  <c r="F367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U39" i="32"/>
  <c r="U41" i="32"/>
  <c r="U45" i="32"/>
  <c r="U47" i="32"/>
  <c r="U49" i="32"/>
  <c r="U51" i="32"/>
  <c r="U53" i="32"/>
  <c r="U55" i="32"/>
  <c r="T33" i="32"/>
  <c r="T34" i="32"/>
  <c r="T35" i="32"/>
  <c r="T36" i="32"/>
  <c r="T37" i="32"/>
  <c r="T38" i="32"/>
  <c r="T39" i="32"/>
  <c r="T40" i="32"/>
  <c r="T41" i="32"/>
  <c r="T42" i="32"/>
  <c r="T43" i="32"/>
  <c r="T44" i="32"/>
  <c r="T45" i="32"/>
  <c r="T46" i="32"/>
  <c r="T47" i="32"/>
  <c r="T48" i="32"/>
  <c r="T49" i="32"/>
  <c r="T50" i="32"/>
  <c r="T51" i="32"/>
  <c r="T52" i="32"/>
  <c r="T53" i="32"/>
  <c r="T54" i="32"/>
  <c r="T55" i="32"/>
  <c r="T56" i="32"/>
  <c r="U37" i="30"/>
  <c r="U39" i="30"/>
  <c r="U41" i="30"/>
  <c r="U45" i="30"/>
  <c r="U47" i="30"/>
  <c r="U49" i="30"/>
  <c r="U51" i="30"/>
  <c r="U53" i="30"/>
  <c r="U55" i="30"/>
  <c r="T33" i="30"/>
  <c r="T34" i="30"/>
  <c r="T35" i="30"/>
  <c r="T36" i="30"/>
  <c r="T37" i="30"/>
  <c r="T38" i="30"/>
  <c r="T39" i="30"/>
  <c r="T40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U37" i="29"/>
  <c r="U39" i="29"/>
  <c r="U41" i="29"/>
  <c r="U45" i="29"/>
  <c r="U47" i="29"/>
  <c r="U49" i="29"/>
  <c r="U51" i="29"/>
  <c r="U53" i="29"/>
  <c r="U55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0" i="29"/>
  <c r="T51" i="29"/>
  <c r="T52" i="29"/>
  <c r="T53" i="29"/>
  <c r="T54" i="29"/>
  <c r="T55" i="29"/>
  <c r="T56" i="29"/>
  <c r="U37" i="28"/>
  <c r="U39" i="28"/>
  <c r="U41" i="28"/>
  <c r="U45" i="28"/>
  <c r="U47" i="28"/>
  <c r="U49" i="28"/>
  <c r="U51" i="28"/>
  <c r="U53" i="28"/>
  <c r="U55" i="28"/>
  <c r="T33" i="28"/>
  <c r="T34" i="28"/>
  <c r="T35" i="28"/>
  <c r="T36" i="28"/>
  <c r="T37" i="28"/>
  <c r="T38" i="28"/>
  <c r="T39" i="28"/>
  <c r="T40" i="28"/>
  <c r="T41" i="28"/>
  <c r="T42" i="28"/>
  <c r="T43" i="28"/>
  <c r="T44" i="28"/>
  <c r="T45" i="28"/>
  <c r="T46" i="28"/>
  <c r="T47" i="28"/>
  <c r="T48" i="28"/>
  <c r="T49" i="28"/>
  <c r="T50" i="28"/>
  <c r="T51" i="28"/>
  <c r="T52" i="28"/>
  <c r="T53" i="28"/>
  <c r="T54" i="28"/>
  <c r="T55" i="28"/>
  <c r="T56" i="28"/>
  <c r="U37" i="26"/>
  <c r="U39" i="26"/>
  <c r="U41" i="26"/>
  <c r="U45" i="26"/>
  <c r="U47" i="26"/>
  <c r="U49" i="26"/>
  <c r="U51" i="26"/>
  <c r="U53" i="26"/>
  <c r="U55" i="26"/>
  <c r="F364" i="26" l="1"/>
  <c r="G126" i="34"/>
  <c r="F358" i="26"/>
  <c r="G120" i="34"/>
  <c r="F352" i="26"/>
  <c r="G114" i="34"/>
  <c r="F346" i="26"/>
  <c r="G108" i="34"/>
  <c r="F363" i="26"/>
  <c r="G125" i="34"/>
  <c r="F357" i="26"/>
  <c r="G119" i="34"/>
  <c r="F351" i="26"/>
  <c r="G113" i="34"/>
  <c r="F345" i="26"/>
  <c r="G107" i="34"/>
  <c r="F362" i="26"/>
  <c r="G124" i="34"/>
  <c r="F356" i="26"/>
  <c r="G118" i="34"/>
  <c r="F350" i="26"/>
  <c r="G112" i="34"/>
  <c r="F361" i="26"/>
  <c r="G123" i="34"/>
  <c r="F355" i="26"/>
  <c r="G117" i="34"/>
  <c r="F349" i="26"/>
  <c r="G111" i="34"/>
  <c r="F360" i="26"/>
  <c r="G122" i="34"/>
  <c r="F354" i="26"/>
  <c r="G116" i="34"/>
  <c r="F348" i="26"/>
  <c r="G110" i="34"/>
  <c r="F365" i="26"/>
  <c r="G127" i="34"/>
  <c r="F359" i="26"/>
  <c r="G121" i="34"/>
  <c r="F353" i="26"/>
  <c r="G115" i="34"/>
  <c r="F347" i="26"/>
  <c r="G109" i="34"/>
  <c r="F332" i="26"/>
  <c r="G82" i="34"/>
  <c r="F326" i="26"/>
  <c r="G76" i="34"/>
  <c r="F331" i="26"/>
  <c r="G81" i="34"/>
  <c r="F325" i="26"/>
  <c r="G75" i="34"/>
  <c r="F334" i="26"/>
  <c r="G84" i="34"/>
  <c r="F327" i="26"/>
  <c r="G77" i="34"/>
  <c r="F330" i="26"/>
  <c r="G80" i="34"/>
  <c r="F324" i="26"/>
  <c r="G74" i="34"/>
  <c r="F328" i="26"/>
  <c r="G78" i="34"/>
  <c r="F333" i="26"/>
  <c r="G83" i="34"/>
  <c r="F335" i="26"/>
  <c r="G85" i="34"/>
  <c r="F329" i="26"/>
  <c r="G79" i="34"/>
  <c r="F322" i="26"/>
  <c r="G72" i="34"/>
  <c r="F316" i="26"/>
  <c r="G66" i="34"/>
  <c r="F321" i="26"/>
  <c r="G71" i="34"/>
  <c r="F320" i="26"/>
  <c r="G70" i="34"/>
  <c r="F319" i="26"/>
  <c r="G69" i="34"/>
  <c r="F318" i="26"/>
  <c r="G68" i="34"/>
  <c r="F323" i="26"/>
  <c r="G73" i="34"/>
  <c r="F317" i="26"/>
  <c r="G67" i="34"/>
  <c r="F315" i="26"/>
  <c r="G65" i="34"/>
  <c r="V105" i="29"/>
  <c r="F105" i="29" s="1"/>
  <c r="C105" i="29"/>
  <c r="V105" i="27"/>
  <c r="F105" i="27" s="1"/>
  <c r="C105" i="27"/>
  <c r="C106" i="27"/>
  <c r="W106" i="27"/>
  <c r="G106" i="27" s="1"/>
  <c r="V106" i="27"/>
  <c r="F106" i="27" s="1"/>
  <c r="V105" i="32"/>
  <c r="F105" i="32" s="1"/>
  <c r="C105" i="32"/>
  <c r="C105" i="30"/>
  <c r="V105" i="30"/>
  <c r="F105" i="30" s="1"/>
  <c r="V107" i="26"/>
  <c r="F107" i="26" s="1"/>
  <c r="W107" i="26"/>
  <c r="G107" i="26" s="1"/>
  <c r="C107" i="26"/>
  <c r="C105" i="26"/>
  <c r="V105" i="26"/>
  <c r="F105" i="26" s="1"/>
  <c r="C106" i="26"/>
  <c r="W106" i="26"/>
  <c r="G106" i="26" s="1"/>
  <c r="V106" i="26"/>
  <c r="F106" i="26" s="1"/>
  <c r="V109" i="27"/>
  <c r="F109" i="27" s="1"/>
  <c r="C109" i="27"/>
  <c r="C106" i="25"/>
  <c r="C142" i="25" s="1"/>
  <c r="V106" i="25"/>
  <c r="F106" i="25" s="1"/>
  <c r="V109" i="25"/>
  <c r="F109" i="25" s="1"/>
  <c r="C109" i="25"/>
  <c r="C145" i="25" s="1"/>
  <c r="V110" i="25"/>
  <c r="F110" i="25" s="1"/>
  <c r="C110" i="25"/>
  <c r="C146" i="25" s="1"/>
  <c r="C105" i="25"/>
  <c r="C141" i="25" s="1"/>
  <c r="V105" i="25"/>
  <c r="F105" i="25" s="1"/>
  <c r="C109" i="26"/>
  <c r="V109" i="26"/>
  <c r="F109" i="26" s="1"/>
  <c r="C104" i="29"/>
  <c r="V104" i="29"/>
  <c r="F104" i="29" s="1"/>
  <c r="C104" i="32"/>
  <c r="V104" i="32"/>
  <c r="F104" i="32" s="1"/>
  <c r="C104" i="30"/>
  <c r="V104" i="30"/>
  <c r="F104" i="30" s="1"/>
  <c r="C105" i="28"/>
  <c r="V104" i="28"/>
  <c r="F104" i="28" s="1"/>
  <c r="C104" i="28"/>
  <c r="F368" i="30"/>
  <c r="F367" i="30"/>
  <c r="F366" i="30"/>
  <c r="F338" i="30"/>
  <c r="F337" i="30"/>
  <c r="F336" i="30"/>
  <c r="F350" i="29"/>
  <c r="F345" i="29"/>
  <c r="F351" i="29"/>
  <c r="F357" i="29"/>
  <c r="F363" i="29"/>
  <c r="F344" i="29"/>
  <c r="F349" i="29"/>
  <c r="F355" i="29"/>
  <c r="F361" i="29"/>
  <c r="F367" i="29"/>
  <c r="F362" i="29"/>
  <c r="F348" i="29"/>
  <c r="F354" i="29"/>
  <c r="F360" i="29"/>
  <c r="F366" i="29"/>
  <c r="F356" i="29"/>
  <c r="F347" i="29"/>
  <c r="F353" i="29"/>
  <c r="F359" i="29"/>
  <c r="F365" i="29"/>
  <c r="F368" i="29"/>
  <c r="F346" i="29"/>
  <c r="F352" i="29"/>
  <c r="F358" i="29"/>
  <c r="F364" i="29"/>
  <c r="F316" i="29"/>
  <c r="F322" i="29"/>
  <c r="F328" i="29"/>
  <c r="F334" i="29"/>
  <c r="F315" i="29"/>
  <c r="F321" i="29"/>
  <c r="F327" i="29"/>
  <c r="F333" i="29"/>
  <c r="F320" i="29"/>
  <c r="F326" i="29"/>
  <c r="F332" i="29"/>
  <c r="F319" i="29"/>
  <c r="F325" i="29"/>
  <c r="F331" i="29"/>
  <c r="F318" i="29"/>
  <c r="F324" i="29"/>
  <c r="F330" i="29"/>
  <c r="F336" i="29"/>
  <c r="F317" i="29"/>
  <c r="F323" i="29"/>
  <c r="F329" i="29"/>
  <c r="F335" i="29"/>
  <c r="F363" i="28"/>
  <c r="F357" i="28"/>
  <c r="F351" i="28"/>
  <c r="F345" i="28"/>
  <c r="F364" i="28"/>
  <c r="F358" i="28"/>
  <c r="F352" i="28"/>
  <c r="F346" i="28"/>
  <c r="F365" i="28"/>
  <c r="F359" i="28"/>
  <c r="F353" i="28"/>
  <c r="F347" i="28"/>
  <c r="F366" i="28"/>
  <c r="F360" i="28"/>
  <c r="F354" i="28"/>
  <c r="F348" i="28"/>
  <c r="F367" i="28"/>
  <c r="F361" i="28"/>
  <c r="F355" i="28"/>
  <c r="F349" i="28"/>
  <c r="F368" i="28"/>
  <c r="F362" i="28"/>
  <c r="F356" i="28"/>
  <c r="F350" i="28"/>
  <c r="F333" i="28"/>
  <c r="F327" i="28"/>
  <c r="F321" i="28"/>
  <c r="F315" i="28"/>
  <c r="F334" i="28"/>
  <c r="F328" i="28"/>
  <c r="F322" i="28"/>
  <c r="F316" i="28"/>
  <c r="F335" i="28"/>
  <c r="F329" i="28"/>
  <c r="F323" i="28"/>
  <c r="F317" i="28"/>
  <c r="F336" i="28"/>
  <c r="F330" i="28"/>
  <c r="F324" i="28"/>
  <c r="F318" i="28"/>
  <c r="F337" i="28"/>
  <c r="F331" i="28"/>
  <c r="F325" i="28"/>
  <c r="F319" i="28"/>
  <c r="F338" i="28"/>
  <c r="F332" i="28"/>
  <c r="F326" i="28"/>
  <c r="F320" i="28"/>
  <c r="H49" i="29"/>
  <c r="H37" i="29"/>
  <c r="Z72" i="26"/>
  <c r="G146" i="26"/>
  <c r="Z72" i="28"/>
  <c r="G146" i="28"/>
  <c r="Z72" i="27"/>
  <c r="G146" i="27"/>
  <c r="Z72" i="30"/>
  <c r="G146" i="30"/>
  <c r="Z72" i="25"/>
  <c r="G146" i="25"/>
  <c r="Z74" i="1"/>
  <c r="G148" i="1"/>
  <c r="H47" i="30"/>
  <c r="H39" i="32"/>
  <c r="H55" i="32"/>
  <c r="H49" i="30"/>
  <c r="H41" i="32"/>
  <c r="H51" i="29"/>
  <c r="H53" i="29"/>
  <c r="H53" i="28"/>
  <c r="H37" i="28"/>
  <c r="H51" i="28"/>
  <c r="D141" i="25"/>
  <c r="D184" i="25"/>
  <c r="D185" i="25"/>
  <c r="D150" i="25"/>
  <c r="D188" i="25"/>
  <c r="D192" i="25"/>
  <c r="D193" i="25"/>
  <c r="D164" i="25"/>
  <c r="D196" i="25"/>
  <c r="D144" i="25"/>
  <c r="H53" i="32"/>
  <c r="H51" i="32"/>
  <c r="H47" i="32"/>
  <c r="H45" i="32"/>
  <c r="H49" i="32"/>
  <c r="H47" i="29"/>
  <c r="H45" i="29"/>
  <c r="H41" i="29"/>
  <c r="H55" i="29"/>
  <c r="H39" i="29"/>
  <c r="H41" i="28"/>
  <c r="H55" i="28"/>
  <c r="H39" i="28"/>
  <c r="H49" i="28"/>
  <c r="H47" i="28"/>
  <c r="H45" i="28"/>
  <c r="D159" i="25"/>
  <c r="D158" i="25"/>
  <c r="D143" i="25"/>
  <c r="D142" i="25"/>
  <c r="D147" i="25"/>
  <c r="D162" i="25"/>
  <c r="D154" i="25"/>
  <c r="D146" i="25"/>
  <c r="D199" i="25"/>
  <c r="D191" i="25"/>
  <c r="D161" i="25"/>
  <c r="D153" i="25"/>
  <c r="D145" i="25"/>
  <c r="C144" i="25"/>
  <c r="C152" i="25"/>
  <c r="C160" i="25"/>
  <c r="C150" i="25"/>
  <c r="C153" i="25"/>
  <c r="C161" i="25"/>
  <c r="E148" i="25"/>
  <c r="C184" i="25"/>
  <c r="E184" i="25" s="1"/>
  <c r="C154" i="25"/>
  <c r="C162" i="25"/>
  <c r="C143" i="25"/>
  <c r="C147" i="25"/>
  <c r="C159" i="25"/>
  <c r="C149" i="25"/>
  <c r="C157" i="25"/>
  <c r="C155" i="25"/>
  <c r="E156" i="25"/>
  <c r="C192" i="25"/>
  <c r="E192" i="25" s="1"/>
  <c r="C163" i="25"/>
  <c r="E164" i="25"/>
  <c r="C200" i="25"/>
  <c r="E200" i="25" s="1"/>
  <c r="C151" i="25"/>
  <c r="C158" i="25"/>
  <c r="H45" i="30"/>
  <c r="H55" i="30"/>
  <c r="H39" i="30"/>
  <c r="H53" i="30"/>
  <c r="H37" i="30"/>
  <c r="H41" i="30"/>
  <c r="H51" i="30"/>
  <c r="T33" i="26"/>
  <c r="T34" i="26"/>
  <c r="T35" i="26"/>
  <c r="T36" i="26"/>
  <c r="T37" i="26"/>
  <c r="H37" i="26" s="1"/>
  <c r="T38" i="26"/>
  <c r="T39" i="26"/>
  <c r="H39" i="26" s="1"/>
  <c r="T40" i="26"/>
  <c r="T41" i="26"/>
  <c r="H41" i="26" s="1"/>
  <c r="T42" i="26"/>
  <c r="T43" i="26"/>
  <c r="T44" i="26"/>
  <c r="T45" i="26"/>
  <c r="T46" i="26"/>
  <c r="T47" i="26"/>
  <c r="H47" i="26" s="1"/>
  <c r="T48" i="26"/>
  <c r="T49" i="26"/>
  <c r="H49" i="26" s="1"/>
  <c r="T50" i="26"/>
  <c r="T51" i="26"/>
  <c r="H51" i="26" s="1"/>
  <c r="T52" i="26"/>
  <c r="T53" i="26"/>
  <c r="T54" i="26"/>
  <c r="T55" i="26"/>
  <c r="H55" i="26" s="1"/>
  <c r="T56" i="26"/>
  <c r="U37" i="27"/>
  <c r="U39" i="27"/>
  <c r="U41" i="27"/>
  <c r="U45" i="27"/>
  <c r="U47" i="27"/>
  <c r="U49" i="27"/>
  <c r="U51" i="27"/>
  <c r="U53" i="27"/>
  <c r="U55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F117" i="21"/>
  <c r="H117" i="21"/>
  <c r="I117" i="21" s="1"/>
  <c r="J117" i="21" s="1"/>
  <c r="F118" i="21"/>
  <c r="H118" i="21"/>
  <c r="I118" i="21" s="1"/>
  <c r="J118" i="21" s="1"/>
  <c r="F120" i="21"/>
  <c r="H120" i="21"/>
  <c r="I120" i="21" s="1"/>
  <c r="J120" i="21" s="1"/>
  <c r="F121" i="21"/>
  <c r="H121" i="21"/>
  <c r="I121" i="21" s="1"/>
  <c r="J121" i="21" s="1"/>
  <c r="F122" i="21"/>
  <c r="F123" i="21"/>
  <c r="F124" i="21"/>
  <c r="H124" i="21"/>
  <c r="I124" i="21" s="1"/>
  <c r="J124" i="21" s="1"/>
  <c r="F125" i="21"/>
  <c r="H125" i="21"/>
  <c r="I125" i="21" s="1"/>
  <c r="J125" i="21" s="1"/>
  <c r="F126" i="21"/>
  <c r="H127" i="21"/>
  <c r="I127" i="21" s="1"/>
  <c r="J127" i="21" s="1"/>
  <c r="F128" i="21"/>
  <c r="H128" i="21"/>
  <c r="I128" i="21" s="1"/>
  <c r="J128" i="21" s="1"/>
  <c r="F129" i="21"/>
  <c r="H129" i="21"/>
  <c r="I129" i="21" s="1"/>
  <c r="J129" i="21" s="1"/>
  <c r="F130" i="21"/>
  <c r="H130" i="21"/>
  <c r="I130" i="21" s="1"/>
  <c r="J130" i="21" s="1"/>
  <c r="F131" i="21"/>
  <c r="F132" i="21"/>
  <c r="H132" i="21"/>
  <c r="I132" i="21" s="1"/>
  <c r="J132" i="21" s="1"/>
  <c r="H133" i="21"/>
  <c r="I133" i="21" s="1"/>
  <c r="J133" i="21" s="1"/>
  <c r="F134" i="21"/>
  <c r="H134" i="21"/>
  <c r="I134" i="21" s="1"/>
  <c r="J134" i="21" s="1"/>
  <c r="F135" i="21"/>
  <c r="F136" i="21"/>
  <c r="H137" i="21"/>
  <c r="I137" i="21" s="1"/>
  <c r="J137" i="21" s="1"/>
  <c r="F138" i="21"/>
  <c r="H138" i="21"/>
  <c r="I138" i="21" s="1"/>
  <c r="J138" i="21" s="1"/>
  <c r="F139" i="21"/>
  <c r="F140" i="21"/>
  <c r="H140" i="21"/>
  <c r="I140" i="21" s="1"/>
  <c r="J140" i="21" s="1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621" i="21"/>
  <c r="H621" i="21"/>
  <c r="I621" i="21" s="1"/>
  <c r="J621" i="21" s="1"/>
  <c r="K621" i="21"/>
  <c r="L621" i="21" s="1"/>
  <c r="F622" i="21"/>
  <c r="H622" i="21"/>
  <c r="I622" i="21" s="1"/>
  <c r="J622" i="21" s="1"/>
  <c r="K622" i="21"/>
  <c r="L622" i="21" s="1"/>
  <c r="F623" i="21"/>
  <c r="H623" i="21"/>
  <c r="I623" i="21" s="1"/>
  <c r="J623" i="21" s="1"/>
  <c r="K623" i="21"/>
  <c r="L623" i="21" s="1"/>
  <c r="F624" i="21"/>
  <c r="H624" i="21"/>
  <c r="I624" i="21" s="1"/>
  <c r="J624" i="21" s="1"/>
  <c r="K624" i="21"/>
  <c r="L624" i="21" s="1"/>
  <c r="F625" i="21"/>
  <c r="H625" i="21"/>
  <c r="I625" i="21" s="1"/>
  <c r="J625" i="21" s="1"/>
  <c r="K625" i="21"/>
  <c r="L625" i="21" s="1"/>
  <c r="F626" i="21"/>
  <c r="H626" i="21"/>
  <c r="I626" i="21" s="1"/>
  <c r="J626" i="21" s="1"/>
  <c r="K626" i="21"/>
  <c r="L626" i="21" s="1"/>
  <c r="F627" i="21"/>
  <c r="H627" i="21"/>
  <c r="I627" i="21" s="1"/>
  <c r="J627" i="21" s="1"/>
  <c r="K627" i="21"/>
  <c r="L627" i="21" s="1"/>
  <c r="F628" i="21"/>
  <c r="H628" i="21"/>
  <c r="I628" i="21" s="1"/>
  <c r="J628" i="21" s="1"/>
  <c r="K628" i="21"/>
  <c r="L628" i="21" s="1"/>
  <c r="F629" i="21"/>
  <c r="H629" i="21"/>
  <c r="I629" i="21" s="1"/>
  <c r="J629" i="21" s="1"/>
  <c r="K629" i="21"/>
  <c r="L629" i="21" s="1"/>
  <c r="F630" i="21"/>
  <c r="H630" i="21"/>
  <c r="I630" i="21" s="1"/>
  <c r="J630" i="21" s="1"/>
  <c r="K630" i="21"/>
  <c r="L630" i="21" s="1"/>
  <c r="F631" i="21"/>
  <c r="H631" i="21"/>
  <c r="I631" i="21" s="1"/>
  <c r="J631" i="21" s="1"/>
  <c r="K631" i="21"/>
  <c r="L631" i="21" s="1"/>
  <c r="F632" i="21"/>
  <c r="H632" i="21"/>
  <c r="I632" i="21" s="1"/>
  <c r="J632" i="21" s="1"/>
  <c r="K632" i="21"/>
  <c r="L632" i="21" s="1"/>
  <c r="F633" i="21"/>
  <c r="H633" i="21"/>
  <c r="I633" i="21" s="1"/>
  <c r="J633" i="21" s="1"/>
  <c r="K633" i="21"/>
  <c r="L633" i="21" s="1"/>
  <c r="F634" i="21"/>
  <c r="H634" i="21"/>
  <c r="I634" i="21" s="1"/>
  <c r="J634" i="21" s="1"/>
  <c r="K634" i="21"/>
  <c r="L634" i="21" s="1"/>
  <c r="F635" i="21"/>
  <c r="H635" i="21"/>
  <c r="I635" i="21" s="1"/>
  <c r="J635" i="21" s="1"/>
  <c r="K635" i="21"/>
  <c r="L635" i="21" s="1"/>
  <c r="F636" i="21"/>
  <c r="H636" i="21"/>
  <c r="I636" i="21" s="1"/>
  <c r="J636" i="21" s="1"/>
  <c r="K636" i="21"/>
  <c r="L636" i="21" s="1"/>
  <c r="F637" i="21"/>
  <c r="H637" i="21"/>
  <c r="I637" i="21" s="1"/>
  <c r="J637" i="21" s="1"/>
  <c r="K637" i="21"/>
  <c r="L637" i="21" s="1"/>
  <c r="F638" i="21"/>
  <c r="H638" i="21"/>
  <c r="I638" i="21" s="1"/>
  <c r="J638" i="21" s="1"/>
  <c r="K638" i="21"/>
  <c r="L638" i="21" s="1"/>
  <c r="F639" i="21"/>
  <c r="H639" i="21"/>
  <c r="I639" i="21" s="1"/>
  <c r="J639" i="21" s="1"/>
  <c r="K639" i="21"/>
  <c r="L639" i="21" s="1"/>
  <c r="F640" i="21"/>
  <c r="H640" i="21"/>
  <c r="I640" i="21" s="1"/>
  <c r="J640" i="21" s="1"/>
  <c r="K640" i="21"/>
  <c r="L640" i="21" s="1"/>
  <c r="F641" i="21"/>
  <c r="H641" i="21"/>
  <c r="I641" i="21" s="1"/>
  <c r="J641" i="21" s="1"/>
  <c r="K641" i="21"/>
  <c r="L641" i="21" s="1"/>
  <c r="F642" i="21"/>
  <c r="H642" i="21"/>
  <c r="I642" i="21" s="1"/>
  <c r="J642" i="21" s="1"/>
  <c r="K642" i="21"/>
  <c r="L642" i="21" s="1"/>
  <c r="F643" i="21"/>
  <c r="H643" i="21"/>
  <c r="I643" i="21" s="1"/>
  <c r="J643" i="21" s="1"/>
  <c r="K643" i="21"/>
  <c r="L643" i="21" s="1"/>
  <c r="F644" i="21"/>
  <c r="H644" i="21"/>
  <c r="I644" i="21" s="1"/>
  <c r="J644" i="21" s="1"/>
  <c r="K644" i="21"/>
  <c r="L644" i="21" s="1"/>
  <c r="F537" i="21"/>
  <c r="H537" i="21"/>
  <c r="I537" i="21" s="1"/>
  <c r="J537" i="21" s="1"/>
  <c r="K537" i="21"/>
  <c r="L537" i="21" s="1"/>
  <c r="F538" i="21"/>
  <c r="H538" i="21"/>
  <c r="I538" i="21" s="1"/>
  <c r="J538" i="21" s="1"/>
  <c r="K538" i="21"/>
  <c r="L538" i="21" s="1"/>
  <c r="F539" i="21"/>
  <c r="H539" i="21"/>
  <c r="I539" i="21" s="1"/>
  <c r="J539" i="21" s="1"/>
  <c r="K539" i="21"/>
  <c r="L539" i="21" s="1"/>
  <c r="F540" i="21"/>
  <c r="H540" i="21"/>
  <c r="I540" i="21" s="1"/>
  <c r="J540" i="21" s="1"/>
  <c r="K540" i="21"/>
  <c r="L540" i="21" s="1"/>
  <c r="F541" i="21"/>
  <c r="H541" i="21"/>
  <c r="I541" i="21" s="1"/>
  <c r="J541" i="21" s="1"/>
  <c r="K541" i="21"/>
  <c r="L541" i="21" s="1"/>
  <c r="F542" i="21"/>
  <c r="H542" i="21"/>
  <c r="I542" i="21" s="1"/>
  <c r="J542" i="21" s="1"/>
  <c r="K542" i="21"/>
  <c r="L542" i="21" s="1"/>
  <c r="F543" i="21"/>
  <c r="H543" i="21"/>
  <c r="I543" i="21" s="1"/>
  <c r="J543" i="21" s="1"/>
  <c r="K543" i="21"/>
  <c r="L543" i="21" s="1"/>
  <c r="F544" i="21"/>
  <c r="H544" i="21"/>
  <c r="I544" i="21" s="1"/>
  <c r="J544" i="21" s="1"/>
  <c r="K544" i="21"/>
  <c r="L544" i="21" s="1"/>
  <c r="F545" i="21"/>
  <c r="H545" i="21"/>
  <c r="I545" i="21" s="1"/>
  <c r="J545" i="21" s="1"/>
  <c r="K545" i="21"/>
  <c r="L545" i="21" s="1"/>
  <c r="F546" i="21"/>
  <c r="H546" i="21"/>
  <c r="I546" i="21" s="1"/>
  <c r="J546" i="21" s="1"/>
  <c r="K546" i="21"/>
  <c r="L546" i="21" s="1"/>
  <c r="F547" i="21"/>
  <c r="H547" i="21"/>
  <c r="I547" i="21" s="1"/>
  <c r="J547" i="21" s="1"/>
  <c r="K547" i="21"/>
  <c r="L547" i="21" s="1"/>
  <c r="F548" i="21"/>
  <c r="H548" i="21"/>
  <c r="I548" i="21" s="1"/>
  <c r="J548" i="21" s="1"/>
  <c r="K548" i="21"/>
  <c r="L548" i="21" s="1"/>
  <c r="F549" i="21"/>
  <c r="H549" i="21"/>
  <c r="I549" i="21" s="1"/>
  <c r="J549" i="21" s="1"/>
  <c r="K549" i="21"/>
  <c r="L549" i="21" s="1"/>
  <c r="F550" i="21"/>
  <c r="H550" i="21"/>
  <c r="I550" i="21" s="1"/>
  <c r="J550" i="21" s="1"/>
  <c r="K550" i="21"/>
  <c r="L550" i="21" s="1"/>
  <c r="F551" i="21"/>
  <c r="H551" i="21"/>
  <c r="I551" i="21" s="1"/>
  <c r="J551" i="21" s="1"/>
  <c r="K551" i="21"/>
  <c r="L551" i="21" s="1"/>
  <c r="F552" i="21"/>
  <c r="H552" i="21"/>
  <c r="I552" i="21" s="1"/>
  <c r="J552" i="21" s="1"/>
  <c r="K552" i="21"/>
  <c r="L552" i="21" s="1"/>
  <c r="F553" i="21"/>
  <c r="H553" i="21"/>
  <c r="I553" i="21" s="1"/>
  <c r="J553" i="21" s="1"/>
  <c r="K553" i="21"/>
  <c r="L553" i="21" s="1"/>
  <c r="F554" i="21"/>
  <c r="H554" i="21"/>
  <c r="I554" i="21" s="1"/>
  <c r="J554" i="21" s="1"/>
  <c r="K554" i="21"/>
  <c r="L554" i="21" s="1"/>
  <c r="F555" i="21"/>
  <c r="H555" i="21"/>
  <c r="I555" i="21" s="1"/>
  <c r="J555" i="21" s="1"/>
  <c r="K555" i="21"/>
  <c r="L555" i="21" s="1"/>
  <c r="F556" i="21"/>
  <c r="H556" i="21"/>
  <c r="I556" i="21" s="1"/>
  <c r="J556" i="21" s="1"/>
  <c r="K556" i="21"/>
  <c r="L556" i="21" s="1"/>
  <c r="F557" i="21"/>
  <c r="H557" i="21"/>
  <c r="I557" i="21" s="1"/>
  <c r="J557" i="21" s="1"/>
  <c r="K557" i="21"/>
  <c r="L557" i="21" s="1"/>
  <c r="F558" i="21"/>
  <c r="H558" i="21"/>
  <c r="I558" i="21" s="1"/>
  <c r="J558" i="21" s="1"/>
  <c r="K558" i="21"/>
  <c r="L558" i="21" s="1"/>
  <c r="F559" i="21"/>
  <c r="H559" i="21"/>
  <c r="I559" i="21" s="1"/>
  <c r="J559" i="21" s="1"/>
  <c r="K559" i="21"/>
  <c r="L559" i="21" s="1"/>
  <c r="F560" i="21"/>
  <c r="H560" i="21"/>
  <c r="I560" i="21" s="1"/>
  <c r="J560" i="21" s="1"/>
  <c r="K560" i="21"/>
  <c r="L560" i="21" s="1"/>
  <c r="F453" i="21"/>
  <c r="H453" i="21"/>
  <c r="I453" i="21" s="1"/>
  <c r="J453" i="21" s="1"/>
  <c r="K453" i="21"/>
  <c r="L453" i="21" s="1"/>
  <c r="F454" i="21"/>
  <c r="H454" i="21"/>
  <c r="I454" i="21" s="1"/>
  <c r="J454" i="21" s="1"/>
  <c r="K454" i="21"/>
  <c r="L454" i="21" s="1"/>
  <c r="F455" i="21"/>
  <c r="H455" i="21"/>
  <c r="I455" i="21" s="1"/>
  <c r="J455" i="21" s="1"/>
  <c r="K455" i="21"/>
  <c r="L455" i="21" s="1"/>
  <c r="F456" i="21"/>
  <c r="H456" i="21"/>
  <c r="I456" i="21" s="1"/>
  <c r="J456" i="21" s="1"/>
  <c r="K456" i="21"/>
  <c r="L456" i="21" s="1"/>
  <c r="F457" i="21"/>
  <c r="H457" i="21"/>
  <c r="I457" i="21" s="1"/>
  <c r="J457" i="21" s="1"/>
  <c r="K457" i="21"/>
  <c r="L457" i="21" s="1"/>
  <c r="F458" i="21"/>
  <c r="H458" i="21"/>
  <c r="I458" i="21" s="1"/>
  <c r="J458" i="21" s="1"/>
  <c r="K458" i="21"/>
  <c r="L458" i="21" s="1"/>
  <c r="F459" i="21"/>
  <c r="H459" i="21"/>
  <c r="I459" i="21" s="1"/>
  <c r="J459" i="21" s="1"/>
  <c r="K459" i="21"/>
  <c r="L459" i="21" s="1"/>
  <c r="F460" i="21"/>
  <c r="H460" i="21"/>
  <c r="I460" i="21" s="1"/>
  <c r="J460" i="21" s="1"/>
  <c r="K460" i="21"/>
  <c r="L460" i="21" s="1"/>
  <c r="F461" i="21"/>
  <c r="H461" i="21"/>
  <c r="I461" i="21" s="1"/>
  <c r="J461" i="21" s="1"/>
  <c r="K461" i="21"/>
  <c r="L461" i="21" s="1"/>
  <c r="F462" i="21"/>
  <c r="H462" i="21"/>
  <c r="I462" i="21" s="1"/>
  <c r="J462" i="21" s="1"/>
  <c r="K462" i="21"/>
  <c r="L462" i="21" s="1"/>
  <c r="F463" i="21"/>
  <c r="H463" i="21"/>
  <c r="I463" i="21" s="1"/>
  <c r="J463" i="21" s="1"/>
  <c r="K463" i="21"/>
  <c r="L463" i="21" s="1"/>
  <c r="F464" i="21"/>
  <c r="H464" i="21"/>
  <c r="I464" i="21" s="1"/>
  <c r="J464" i="21" s="1"/>
  <c r="K464" i="21"/>
  <c r="L464" i="21" s="1"/>
  <c r="F465" i="21"/>
  <c r="H465" i="21"/>
  <c r="I465" i="21" s="1"/>
  <c r="J465" i="21" s="1"/>
  <c r="K465" i="21"/>
  <c r="L465" i="21" s="1"/>
  <c r="F466" i="21"/>
  <c r="H466" i="21"/>
  <c r="I466" i="21" s="1"/>
  <c r="J466" i="21" s="1"/>
  <c r="K466" i="21"/>
  <c r="L466" i="21" s="1"/>
  <c r="F467" i="21"/>
  <c r="H467" i="21"/>
  <c r="I467" i="21" s="1"/>
  <c r="J467" i="21" s="1"/>
  <c r="K467" i="21"/>
  <c r="L467" i="21" s="1"/>
  <c r="F468" i="21"/>
  <c r="H468" i="21"/>
  <c r="I468" i="21" s="1"/>
  <c r="J468" i="21" s="1"/>
  <c r="K468" i="21"/>
  <c r="L468" i="21" s="1"/>
  <c r="F469" i="21"/>
  <c r="H469" i="21"/>
  <c r="I469" i="21" s="1"/>
  <c r="J469" i="21" s="1"/>
  <c r="K469" i="21"/>
  <c r="L469" i="21" s="1"/>
  <c r="F470" i="21"/>
  <c r="H470" i="21"/>
  <c r="I470" i="21" s="1"/>
  <c r="J470" i="21" s="1"/>
  <c r="K470" i="21"/>
  <c r="L470" i="21" s="1"/>
  <c r="F471" i="21"/>
  <c r="H471" i="21"/>
  <c r="I471" i="21" s="1"/>
  <c r="J471" i="21" s="1"/>
  <c r="K471" i="21"/>
  <c r="L471" i="21" s="1"/>
  <c r="F472" i="21"/>
  <c r="H472" i="21"/>
  <c r="I472" i="21" s="1"/>
  <c r="J472" i="21" s="1"/>
  <c r="K472" i="21"/>
  <c r="L472" i="21" s="1"/>
  <c r="F473" i="21"/>
  <c r="H473" i="21"/>
  <c r="I473" i="21" s="1"/>
  <c r="J473" i="21" s="1"/>
  <c r="K473" i="21"/>
  <c r="L473" i="21" s="1"/>
  <c r="F474" i="21"/>
  <c r="H474" i="21"/>
  <c r="I474" i="21" s="1"/>
  <c r="J474" i="21" s="1"/>
  <c r="K474" i="21"/>
  <c r="L474" i="21" s="1"/>
  <c r="F475" i="21"/>
  <c r="H475" i="21"/>
  <c r="I475" i="21" s="1"/>
  <c r="J475" i="21" s="1"/>
  <c r="K475" i="21"/>
  <c r="L475" i="21" s="1"/>
  <c r="F476" i="21"/>
  <c r="H476" i="21"/>
  <c r="I476" i="21" s="1"/>
  <c r="J476" i="21" s="1"/>
  <c r="K476" i="21"/>
  <c r="L476" i="21" s="1"/>
  <c r="F369" i="21"/>
  <c r="H369" i="21"/>
  <c r="I369" i="21" s="1"/>
  <c r="J369" i="21" s="1"/>
  <c r="K369" i="21"/>
  <c r="L369" i="21" s="1"/>
  <c r="F370" i="21"/>
  <c r="H370" i="21"/>
  <c r="I370" i="21" s="1"/>
  <c r="J370" i="21" s="1"/>
  <c r="K370" i="21"/>
  <c r="L370" i="21" s="1"/>
  <c r="F371" i="21"/>
  <c r="H371" i="21"/>
  <c r="I371" i="21" s="1"/>
  <c r="J371" i="21" s="1"/>
  <c r="K371" i="21"/>
  <c r="L371" i="21" s="1"/>
  <c r="F372" i="21"/>
  <c r="H372" i="21"/>
  <c r="I372" i="21" s="1"/>
  <c r="J372" i="21" s="1"/>
  <c r="K372" i="21"/>
  <c r="L372" i="21" s="1"/>
  <c r="F373" i="21"/>
  <c r="H373" i="21"/>
  <c r="I373" i="21" s="1"/>
  <c r="J373" i="21" s="1"/>
  <c r="K373" i="21"/>
  <c r="L373" i="21" s="1"/>
  <c r="F374" i="21"/>
  <c r="H374" i="21"/>
  <c r="I374" i="21" s="1"/>
  <c r="J374" i="21" s="1"/>
  <c r="K374" i="21"/>
  <c r="L374" i="21" s="1"/>
  <c r="F375" i="21"/>
  <c r="H375" i="21"/>
  <c r="I375" i="21" s="1"/>
  <c r="J375" i="21" s="1"/>
  <c r="K375" i="21"/>
  <c r="L375" i="21" s="1"/>
  <c r="F376" i="21"/>
  <c r="H376" i="21"/>
  <c r="I376" i="21" s="1"/>
  <c r="J376" i="21" s="1"/>
  <c r="K376" i="21"/>
  <c r="L376" i="21" s="1"/>
  <c r="F377" i="21"/>
  <c r="H377" i="21"/>
  <c r="I377" i="21" s="1"/>
  <c r="J377" i="21" s="1"/>
  <c r="K377" i="21"/>
  <c r="L377" i="21" s="1"/>
  <c r="F378" i="21"/>
  <c r="H378" i="21"/>
  <c r="I378" i="21" s="1"/>
  <c r="J378" i="21" s="1"/>
  <c r="K378" i="21"/>
  <c r="L378" i="21" s="1"/>
  <c r="F379" i="21"/>
  <c r="H379" i="21"/>
  <c r="I379" i="21" s="1"/>
  <c r="J379" i="21" s="1"/>
  <c r="K379" i="21"/>
  <c r="L379" i="21" s="1"/>
  <c r="F380" i="21"/>
  <c r="H380" i="21"/>
  <c r="I380" i="21" s="1"/>
  <c r="J380" i="21" s="1"/>
  <c r="K380" i="21"/>
  <c r="L380" i="21" s="1"/>
  <c r="F381" i="21"/>
  <c r="H381" i="21"/>
  <c r="I381" i="21" s="1"/>
  <c r="J381" i="21" s="1"/>
  <c r="K381" i="21"/>
  <c r="L381" i="21" s="1"/>
  <c r="F382" i="21"/>
  <c r="H382" i="21"/>
  <c r="I382" i="21" s="1"/>
  <c r="J382" i="21" s="1"/>
  <c r="K382" i="21"/>
  <c r="L382" i="21" s="1"/>
  <c r="F383" i="21"/>
  <c r="H383" i="21"/>
  <c r="I383" i="21" s="1"/>
  <c r="J383" i="21" s="1"/>
  <c r="K383" i="21"/>
  <c r="L383" i="21" s="1"/>
  <c r="F384" i="21"/>
  <c r="H384" i="21"/>
  <c r="I384" i="21" s="1"/>
  <c r="J384" i="21" s="1"/>
  <c r="K384" i="21"/>
  <c r="L384" i="21" s="1"/>
  <c r="F385" i="21"/>
  <c r="H385" i="21"/>
  <c r="I385" i="21" s="1"/>
  <c r="J385" i="21" s="1"/>
  <c r="K385" i="21"/>
  <c r="L385" i="21" s="1"/>
  <c r="F386" i="21"/>
  <c r="H386" i="21"/>
  <c r="I386" i="21" s="1"/>
  <c r="J386" i="21" s="1"/>
  <c r="K386" i="21"/>
  <c r="L386" i="21" s="1"/>
  <c r="F387" i="21"/>
  <c r="H387" i="21"/>
  <c r="I387" i="21" s="1"/>
  <c r="J387" i="21" s="1"/>
  <c r="K387" i="21"/>
  <c r="L387" i="21" s="1"/>
  <c r="F388" i="21"/>
  <c r="H388" i="21"/>
  <c r="I388" i="21" s="1"/>
  <c r="J388" i="21" s="1"/>
  <c r="K388" i="21"/>
  <c r="L388" i="21" s="1"/>
  <c r="F389" i="21"/>
  <c r="H389" i="21"/>
  <c r="I389" i="21" s="1"/>
  <c r="J389" i="21" s="1"/>
  <c r="K389" i="21"/>
  <c r="L389" i="21" s="1"/>
  <c r="F390" i="21"/>
  <c r="H390" i="21"/>
  <c r="I390" i="21" s="1"/>
  <c r="J390" i="21" s="1"/>
  <c r="K390" i="21"/>
  <c r="L390" i="21" s="1"/>
  <c r="F391" i="21"/>
  <c r="H391" i="21"/>
  <c r="I391" i="21" s="1"/>
  <c r="J391" i="21" s="1"/>
  <c r="K391" i="21"/>
  <c r="L391" i="21" s="1"/>
  <c r="F392" i="21"/>
  <c r="H392" i="21"/>
  <c r="I392" i="21" s="1"/>
  <c r="J392" i="21" s="1"/>
  <c r="K392" i="21"/>
  <c r="L392" i="21" s="1"/>
  <c r="F285" i="21"/>
  <c r="H285" i="21"/>
  <c r="I285" i="21" s="1"/>
  <c r="J285" i="21" s="1"/>
  <c r="K285" i="21"/>
  <c r="L285" i="21" s="1"/>
  <c r="F286" i="21"/>
  <c r="H286" i="21"/>
  <c r="I286" i="21" s="1"/>
  <c r="J286" i="21" s="1"/>
  <c r="K286" i="21"/>
  <c r="L286" i="21" s="1"/>
  <c r="F287" i="21"/>
  <c r="H287" i="21"/>
  <c r="I287" i="21" s="1"/>
  <c r="J287" i="21" s="1"/>
  <c r="K287" i="21"/>
  <c r="L287" i="21" s="1"/>
  <c r="F288" i="21"/>
  <c r="H288" i="21"/>
  <c r="I288" i="21" s="1"/>
  <c r="J288" i="21" s="1"/>
  <c r="K288" i="21"/>
  <c r="L288" i="21" s="1"/>
  <c r="F289" i="21"/>
  <c r="H289" i="21"/>
  <c r="I289" i="21" s="1"/>
  <c r="J289" i="21" s="1"/>
  <c r="K289" i="21"/>
  <c r="L289" i="21" s="1"/>
  <c r="F290" i="21"/>
  <c r="H290" i="21"/>
  <c r="I290" i="21" s="1"/>
  <c r="J290" i="21" s="1"/>
  <c r="K290" i="21"/>
  <c r="L290" i="21" s="1"/>
  <c r="F291" i="21"/>
  <c r="H291" i="21"/>
  <c r="I291" i="21" s="1"/>
  <c r="J291" i="21" s="1"/>
  <c r="K291" i="21"/>
  <c r="L291" i="21" s="1"/>
  <c r="F292" i="21"/>
  <c r="H292" i="21"/>
  <c r="I292" i="21" s="1"/>
  <c r="J292" i="21" s="1"/>
  <c r="K292" i="21"/>
  <c r="L292" i="21" s="1"/>
  <c r="F293" i="21"/>
  <c r="H293" i="21"/>
  <c r="I293" i="21" s="1"/>
  <c r="J293" i="21" s="1"/>
  <c r="K293" i="21"/>
  <c r="L293" i="21" s="1"/>
  <c r="F294" i="21"/>
  <c r="H294" i="21"/>
  <c r="I294" i="21" s="1"/>
  <c r="J294" i="21" s="1"/>
  <c r="K294" i="21"/>
  <c r="L294" i="21" s="1"/>
  <c r="F295" i="21"/>
  <c r="H295" i="21"/>
  <c r="I295" i="21" s="1"/>
  <c r="J295" i="21" s="1"/>
  <c r="K295" i="21"/>
  <c r="L295" i="21" s="1"/>
  <c r="F296" i="21"/>
  <c r="H296" i="21"/>
  <c r="I296" i="21" s="1"/>
  <c r="J296" i="21" s="1"/>
  <c r="K296" i="21"/>
  <c r="L296" i="21" s="1"/>
  <c r="F297" i="21"/>
  <c r="H297" i="21"/>
  <c r="I297" i="21" s="1"/>
  <c r="J297" i="21" s="1"/>
  <c r="K297" i="21"/>
  <c r="L297" i="21" s="1"/>
  <c r="F298" i="21"/>
  <c r="H298" i="21"/>
  <c r="I298" i="21" s="1"/>
  <c r="J298" i="21" s="1"/>
  <c r="K298" i="21"/>
  <c r="L298" i="21" s="1"/>
  <c r="F299" i="21"/>
  <c r="H299" i="21"/>
  <c r="I299" i="21" s="1"/>
  <c r="J299" i="21" s="1"/>
  <c r="K299" i="21"/>
  <c r="L299" i="21" s="1"/>
  <c r="F300" i="21"/>
  <c r="H300" i="21"/>
  <c r="I300" i="21" s="1"/>
  <c r="J300" i="21" s="1"/>
  <c r="K300" i="21"/>
  <c r="L300" i="21" s="1"/>
  <c r="F301" i="21"/>
  <c r="H301" i="21"/>
  <c r="I301" i="21" s="1"/>
  <c r="J301" i="21" s="1"/>
  <c r="K301" i="21"/>
  <c r="L301" i="21" s="1"/>
  <c r="F302" i="21"/>
  <c r="H302" i="21"/>
  <c r="I302" i="21" s="1"/>
  <c r="J302" i="21" s="1"/>
  <c r="K302" i="21"/>
  <c r="L302" i="21" s="1"/>
  <c r="F303" i="21"/>
  <c r="H303" i="21"/>
  <c r="I303" i="21" s="1"/>
  <c r="J303" i="21" s="1"/>
  <c r="K303" i="21"/>
  <c r="L303" i="21" s="1"/>
  <c r="F304" i="21"/>
  <c r="H304" i="21"/>
  <c r="I304" i="21" s="1"/>
  <c r="J304" i="21" s="1"/>
  <c r="K304" i="21"/>
  <c r="L304" i="21" s="1"/>
  <c r="F305" i="21"/>
  <c r="H305" i="21"/>
  <c r="I305" i="21" s="1"/>
  <c r="J305" i="21" s="1"/>
  <c r="K305" i="21"/>
  <c r="L305" i="21" s="1"/>
  <c r="F306" i="21"/>
  <c r="H306" i="21"/>
  <c r="I306" i="21" s="1"/>
  <c r="J306" i="21" s="1"/>
  <c r="K306" i="21"/>
  <c r="L306" i="21" s="1"/>
  <c r="F307" i="21"/>
  <c r="H307" i="21"/>
  <c r="I307" i="21" s="1"/>
  <c r="J307" i="21" s="1"/>
  <c r="K307" i="21"/>
  <c r="L307" i="21" s="1"/>
  <c r="F308" i="21"/>
  <c r="H308" i="21"/>
  <c r="I308" i="21" s="1"/>
  <c r="J308" i="21" s="1"/>
  <c r="K308" i="21"/>
  <c r="L308" i="21" s="1"/>
  <c r="F201" i="21"/>
  <c r="H201" i="21"/>
  <c r="I201" i="21" s="1"/>
  <c r="J201" i="21" s="1"/>
  <c r="K201" i="21"/>
  <c r="L201" i="21" s="1"/>
  <c r="F202" i="21"/>
  <c r="H202" i="21"/>
  <c r="I202" i="21" s="1"/>
  <c r="J202" i="21" s="1"/>
  <c r="K202" i="21"/>
  <c r="L202" i="21" s="1"/>
  <c r="F203" i="21"/>
  <c r="H203" i="21"/>
  <c r="I203" i="21" s="1"/>
  <c r="J203" i="21" s="1"/>
  <c r="K203" i="21"/>
  <c r="L203" i="21" s="1"/>
  <c r="F204" i="21"/>
  <c r="H204" i="21"/>
  <c r="I204" i="21" s="1"/>
  <c r="J204" i="21" s="1"/>
  <c r="K204" i="21"/>
  <c r="L204" i="21" s="1"/>
  <c r="F205" i="21"/>
  <c r="H205" i="21"/>
  <c r="I205" i="21" s="1"/>
  <c r="J205" i="21" s="1"/>
  <c r="K205" i="21"/>
  <c r="L205" i="21" s="1"/>
  <c r="F206" i="21"/>
  <c r="H206" i="21"/>
  <c r="I206" i="21" s="1"/>
  <c r="J206" i="21" s="1"/>
  <c r="K206" i="21"/>
  <c r="L206" i="21" s="1"/>
  <c r="F207" i="21"/>
  <c r="H207" i="21"/>
  <c r="I207" i="21" s="1"/>
  <c r="J207" i="21" s="1"/>
  <c r="K207" i="21"/>
  <c r="L207" i="21" s="1"/>
  <c r="F208" i="21"/>
  <c r="H208" i="21"/>
  <c r="I208" i="21" s="1"/>
  <c r="J208" i="21" s="1"/>
  <c r="K208" i="21"/>
  <c r="L208" i="21" s="1"/>
  <c r="F209" i="21"/>
  <c r="H209" i="21"/>
  <c r="I209" i="21" s="1"/>
  <c r="J209" i="21" s="1"/>
  <c r="K209" i="21"/>
  <c r="L209" i="21" s="1"/>
  <c r="F210" i="21"/>
  <c r="H210" i="21"/>
  <c r="I210" i="21" s="1"/>
  <c r="J210" i="21" s="1"/>
  <c r="K210" i="21"/>
  <c r="L210" i="21" s="1"/>
  <c r="F211" i="21"/>
  <c r="H211" i="21"/>
  <c r="I211" i="21" s="1"/>
  <c r="J211" i="21" s="1"/>
  <c r="K211" i="21"/>
  <c r="L211" i="21" s="1"/>
  <c r="F212" i="21"/>
  <c r="H212" i="21"/>
  <c r="I212" i="21" s="1"/>
  <c r="J212" i="21" s="1"/>
  <c r="K212" i="21"/>
  <c r="L212" i="21" s="1"/>
  <c r="F213" i="21"/>
  <c r="H213" i="21"/>
  <c r="I213" i="21" s="1"/>
  <c r="J213" i="21" s="1"/>
  <c r="K213" i="21"/>
  <c r="L213" i="21" s="1"/>
  <c r="F214" i="21"/>
  <c r="H214" i="21"/>
  <c r="I214" i="21" s="1"/>
  <c r="J214" i="21" s="1"/>
  <c r="K214" i="21"/>
  <c r="L214" i="21" s="1"/>
  <c r="F215" i="21"/>
  <c r="H215" i="21"/>
  <c r="I215" i="21" s="1"/>
  <c r="J215" i="21" s="1"/>
  <c r="K215" i="21"/>
  <c r="L215" i="21" s="1"/>
  <c r="F216" i="21"/>
  <c r="H216" i="21"/>
  <c r="I216" i="21" s="1"/>
  <c r="J216" i="21" s="1"/>
  <c r="K216" i="21"/>
  <c r="L216" i="21" s="1"/>
  <c r="F217" i="21"/>
  <c r="H217" i="21"/>
  <c r="I217" i="21" s="1"/>
  <c r="J217" i="21" s="1"/>
  <c r="K217" i="21"/>
  <c r="L217" i="21" s="1"/>
  <c r="F218" i="21"/>
  <c r="H218" i="21"/>
  <c r="I218" i="21" s="1"/>
  <c r="J218" i="21" s="1"/>
  <c r="K218" i="21"/>
  <c r="L218" i="21" s="1"/>
  <c r="F219" i="21"/>
  <c r="H219" i="21"/>
  <c r="I219" i="21" s="1"/>
  <c r="J219" i="21" s="1"/>
  <c r="K219" i="21"/>
  <c r="L219" i="21" s="1"/>
  <c r="F220" i="21"/>
  <c r="H220" i="21"/>
  <c r="I220" i="21" s="1"/>
  <c r="J220" i="21" s="1"/>
  <c r="K220" i="21"/>
  <c r="L220" i="21" s="1"/>
  <c r="F221" i="21"/>
  <c r="H221" i="21"/>
  <c r="I221" i="21" s="1"/>
  <c r="J221" i="21" s="1"/>
  <c r="K221" i="21"/>
  <c r="L221" i="21" s="1"/>
  <c r="F222" i="21"/>
  <c r="H222" i="21"/>
  <c r="I222" i="21" s="1"/>
  <c r="J222" i="21" s="1"/>
  <c r="K222" i="21"/>
  <c r="L222" i="21" s="1"/>
  <c r="F223" i="21"/>
  <c r="H223" i="21"/>
  <c r="I223" i="21" s="1"/>
  <c r="J223" i="21" s="1"/>
  <c r="K223" i="21"/>
  <c r="L223" i="21" s="1"/>
  <c r="F224" i="21"/>
  <c r="H224" i="21"/>
  <c r="I224" i="21" s="1"/>
  <c r="J224" i="21" s="1"/>
  <c r="K224" i="21"/>
  <c r="L224" i="21" s="1"/>
  <c r="F119" i="21"/>
  <c r="F127" i="21"/>
  <c r="H136" i="21"/>
  <c r="I136" i="21" s="1"/>
  <c r="J136" i="21" s="1"/>
  <c r="F321" i="25"/>
  <c r="F322" i="25"/>
  <c r="F323" i="25"/>
  <c r="F329" i="25"/>
  <c r="F330" i="25"/>
  <c r="F331" i="25"/>
  <c r="F337" i="25"/>
  <c r="F338" i="25"/>
  <c r="K117" i="21"/>
  <c r="L117" i="21" s="1"/>
  <c r="K118" i="21"/>
  <c r="L118" i="21" s="1"/>
  <c r="H119" i="21"/>
  <c r="I119" i="21" s="1"/>
  <c r="J119" i="21" s="1"/>
  <c r="K119" i="21"/>
  <c r="L119" i="21" s="1"/>
  <c r="K120" i="21"/>
  <c r="L120" i="21" s="1"/>
  <c r="K121" i="21"/>
  <c r="L121" i="21" s="1"/>
  <c r="H122" i="21"/>
  <c r="I122" i="21" s="1"/>
  <c r="J122" i="21" s="1"/>
  <c r="K122" i="21"/>
  <c r="L122" i="21" s="1"/>
  <c r="H123" i="21"/>
  <c r="I123" i="21" s="1"/>
  <c r="J123" i="21" s="1"/>
  <c r="K123" i="21"/>
  <c r="L123" i="21" s="1"/>
  <c r="K124" i="21"/>
  <c r="L124" i="21" s="1"/>
  <c r="K125" i="21"/>
  <c r="L125" i="21" s="1"/>
  <c r="H126" i="21"/>
  <c r="I126" i="21" s="1"/>
  <c r="J126" i="21" s="1"/>
  <c r="K126" i="21"/>
  <c r="L126" i="21" s="1"/>
  <c r="K127" i="21"/>
  <c r="L127" i="21" s="1"/>
  <c r="K128" i="21"/>
  <c r="L128" i="21" s="1"/>
  <c r="K129" i="21"/>
  <c r="L129" i="21" s="1"/>
  <c r="K130" i="21"/>
  <c r="L130" i="21" s="1"/>
  <c r="H131" i="21"/>
  <c r="I131" i="21" s="1"/>
  <c r="J131" i="21" s="1"/>
  <c r="K131" i="21"/>
  <c r="L131" i="21" s="1"/>
  <c r="K132" i="21"/>
  <c r="L132" i="21" s="1"/>
  <c r="F133" i="21"/>
  <c r="K133" i="21"/>
  <c r="L133" i="21" s="1"/>
  <c r="K134" i="21"/>
  <c r="L134" i="21" s="1"/>
  <c r="H135" i="21"/>
  <c r="I135" i="21" s="1"/>
  <c r="J135" i="21" s="1"/>
  <c r="K135" i="21"/>
  <c r="L135" i="21" s="1"/>
  <c r="K136" i="21"/>
  <c r="L136" i="21" s="1"/>
  <c r="F137" i="21"/>
  <c r="K137" i="21"/>
  <c r="L137" i="21" s="1"/>
  <c r="K138" i="21"/>
  <c r="L138" i="21" s="1"/>
  <c r="H139" i="21"/>
  <c r="I139" i="21" s="1"/>
  <c r="J139" i="21" s="1"/>
  <c r="K139" i="21"/>
  <c r="L139" i="21" s="1"/>
  <c r="K140" i="21"/>
  <c r="L140" i="21" s="1"/>
  <c r="W104" i="29" l="1"/>
  <c r="G104" i="29" s="1"/>
  <c r="W104" i="30"/>
  <c r="G104" i="30" s="1"/>
  <c r="W104" i="28"/>
  <c r="G104" i="28" s="1"/>
  <c r="F362" i="30"/>
  <c r="I124" i="34"/>
  <c r="F351" i="30"/>
  <c r="I113" i="34"/>
  <c r="F346" i="30"/>
  <c r="I108" i="34"/>
  <c r="F345" i="30"/>
  <c r="I107" i="34"/>
  <c r="F365" i="30"/>
  <c r="I127" i="34"/>
  <c r="F360" i="30"/>
  <c r="I122" i="34"/>
  <c r="F356" i="30"/>
  <c r="I118" i="34"/>
  <c r="F361" i="30"/>
  <c r="I123" i="34"/>
  <c r="F359" i="30"/>
  <c r="I121" i="34"/>
  <c r="F354" i="30"/>
  <c r="I116" i="34"/>
  <c r="F350" i="30"/>
  <c r="I112" i="34"/>
  <c r="F364" i="30"/>
  <c r="I126" i="34"/>
  <c r="F353" i="30"/>
  <c r="I115" i="34"/>
  <c r="F348" i="30"/>
  <c r="I110" i="34"/>
  <c r="F344" i="30"/>
  <c r="I106" i="34"/>
  <c r="F358" i="30"/>
  <c r="I120" i="34"/>
  <c r="F363" i="30"/>
  <c r="I125" i="34"/>
  <c r="F347" i="30"/>
  <c r="I109" i="34"/>
  <c r="F349" i="30"/>
  <c r="I111" i="34"/>
  <c r="F357" i="30"/>
  <c r="I119" i="34"/>
  <c r="F352" i="30"/>
  <c r="I114" i="34"/>
  <c r="F355" i="30"/>
  <c r="I117" i="34"/>
  <c r="F330" i="30"/>
  <c r="I80" i="34"/>
  <c r="F333" i="30"/>
  <c r="I83" i="34"/>
  <c r="F332" i="30"/>
  <c r="I82" i="34"/>
  <c r="F335" i="30"/>
  <c r="I85" i="34"/>
  <c r="F327" i="30"/>
  <c r="I77" i="34"/>
  <c r="F329" i="30"/>
  <c r="I79" i="34"/>
  <c r="F334" i="30"/>
  <c r="I84" i="34"/>
  <c r="F326" i="30"/>
  <c r="I76" i="34"/>
  <c r="F328" i="30"/>
  <c r="I78" i="34"/>
  <c r="F331" i="30"/>
  <c r="I81" i="34"/>
  <c r="F324" i="30"/>
  <c r="I74" i="34"/>
  <c r="F325" i="30"/>
  <c r="I75" i="34"/>
  <c r="F316" i="30"/>
  <c r="I66" i="34"/>
  <c r="F319" i="30"/>
  <c r="I69" i="34"/>
  <c r="F318" i="30"/>
  <c r="I68" i="34"/>
  <c r="F321" i="30"/>
  <c r="I71" i="34"/>
  <c r="F323" i="30"/>
  <c r="I73" i="34"/>
  <c r="F317" i="30"/>
  <c r="I67" i="34"/>
  <c r="F320" i="30"/>
  <c r="I70" i="34"/>
  <c r="F322" i="30"/>
  <c r="I72" i="34"/>
  <c r="F315" i="30"/>
  <c r="I65" i="34"/>
  <c r="F314" i="30"/>
  <c r="I64" i="34"/>
  <c r="W105" i="29"/>
  <c r="G105" i="29" s="1"/>
  <c r="W105" i="27"/>
  <c r="G105" i="27" s="1"/>
  <c r="W105" i="32"/>
  <c r="G105" i="32" s="1"/>
  <c r="W105" i="30"/>
  <c r="G105" i="30" s="1"/>
  <c r="W105" i="26"/>
  <c r="G105" i="26" s="1"/>
  <c r="W109" i="26"/>
  <c r="G109" i="26" s="1"/>
  <c r="J109" i="26" s="1"/>
  <c r="K109" i="26" s="1"/>
  <c r="W110" i="25"/>
  <c r="G110" i="25" s="1"/>
  <c r="J110" i="25" s="1"/>
  <c r="K110" i="25" s="1"/>
  <c r="W109" i="25"/>
  <c r="G109" i="25" s="1"/>
  <c r="J109" i="25" s="1"/>
  <c r="K109" i="25" s="1"/>
  <c r="W109" i="27"/>
  <c r="G109" i="27" s="1"/>
  <c r="J109" i="27" s="1"/>
  <c r="K109" i="27" s="1"/>
  <c r="W105" i="25"/>
  <c r="G105" i="25" s="1"/>
  <c r="W106" i="25"/>
  <c r="G106" i="25" s="1"/>
  <c r="J106" i="25" s="1"/>
  <c r="K106" i="25" s="1"/>
  <c r="W104" i="32"/>
  <c r="G104" i="32" s="1"/>
  <c r="F326" i="25"/>
  <c r="B153" i="21" s="1"/>
  <c r="U42" i="25" s="1"/>
  <c r="F336" i="25"/>
  <c r="B163" i="21" s="1"/>
  <c r="F324" i="25"/>
  <c r="B151" i="21" s="1"/>
  <c r="F318" i="25"/>
  <c r="B145" i="21" s="1"/>
  <c r="F319" i="25"/>
  <c r="B146" i="21" s="1"/>
  <c r="F320" i="25"/>
  <c r="B147" i="21" s="1"/>
  <c r="F315" i="25"/>
  <c r="B142" i="21" s="1"/>
  <c r="F332" i="25"/>
  <c r="B159" i="21" s="1"/>
  <c r="F316" i="25"/>
  <c r="B143" i="21" s="1"/>
  <c r="F325" i="25"/>
  <c r="B152" i="21" s="1"/>
  <c r="F333" i="25"/>
  <c r="B160" i="21" s="1"/>
  <c r="F327" i="25"/>
  <c r="B154" i="21" s="1"/>
  <c r="F334" i="25"/>
  <c r="B161" i="21" s="1"/>
  <c r="F328" i="25"/>
  <c r="B155" i="21" s="1"/>
  <c r="F335" i="25"/>
  <c r="B162" i="21" s="1"/>
  <c r="F317" i="25"/>
  <c r="B144" i="21" s="1"/>
  <c r="G634" i="21"/>
  <c r="M634" i="21" s="1"/>
  <c r="G626" i="21"/>
  <c r="M626" i="21" s="1"/>
  <c r="V380" i="32" s="1"/>
  <c r="H380" i="32" s="1"/>
  <c r="G643" i="21"/>
  <c r="M643" i="21" s="1"/>
  <c r="G639" i="21"/>
  <c r="M639" i="21" s="1"/>
  <c r="G637" i="21"/>
  <c r="M637" i="21" s="1"/>
  <c r="G548" i="21"/>
  <c r="M548" i="21" s="1"/>
  <c r="G541" i="21"/>
  <c r="M541" i="21" s="1"/>
  <c r="V379" i="30" s="1"/>
  <c r="H379" i="30" s="1"/>
  <c r="G382" i="21"/>
  <c r="M382" i="21" s="1"/>
  <c r="G391" i="21"/>
  <c r="M391" i="21" s="1"/>
  <c r="G389" i="21"/>
  <c r="M389" i="21" s="1"/>
  <c r="G371" i="21"/>
  <c r="M371" i="21"/>
  <c r="V377" i="28" s="1"/>
  <c r="H377" i="28" s="1"/>
  <c r="G471" i="21"/>
  <c r="M471" i="21" s="1"/>
  <c r="G469" i="21"/>
  <c r="M469" i="21" s="1"/>
  <c r="G467" i="21"/>
  <c r="M467" i="21" s="1"/>
  <c r="G455" i="21"/>
  <c r="M455" i="21" s="1"/>
  <c r="V377" i="29" s="1"/>
  <c r="H377" i="29" s="1"/>
  <c r="G296" i="21"/>
  <c r="M296" i="21" s="1"/>
  <c r="G290" i="21"/>
  <c r="M290" i="21" s="1"/>
  <c r="V380" i="27" s="1"/>
  <c r="H380" i="27" s="1"/>
  <c r="G288" i="21"/>
  <c r="M288" i="21" s="1"/>
  <c r="V378" i="27" s="1"/>
  <c r="H378" i="27" s="1"/>
  <c r="G299" i="21"/>
  <c r="M299" i="21" s="1"/>
  <c r="G291" i="21"/>
  <c r="M291" i="21"/>
  <c r="V381" i="27" s="1"/>
  <c r="H381" i="27" s="1"/>
  <c r="G223" i="21"/>
  <c r="M223" i="21" s="1"/>
  <c r="G221" i="21"/>
  <c r="M221" i="21" s="1"/>
  <c r="G219" i="21"/>
  <c r="M219" i="21" s="1"/>
  <c r="G209" i="21"/>
  <c r="M209" i="21" s="1"/>
  <c r="V383" i="26" s="1"/>
  <c r="H383" i="26" s="1"/>
  <c r="G201" i="21"/>
  <c r="M201" i="21" s="1"/>
  <c r="V375" i="26" s="1"/>
  <c r="H375" i="26" s="1"/>
  <c r="Z73" i="30"/>
  <c r="G147" i="30"/>
  <c r="Z73" i="26"/>
  <c r="G147" i="26"/>
  <c r="Z73" i="25"/>
  <c r="G147" i="25"/>
  <c r="Z73" i="28"/>
  <c r="G147" i="28"/>
  <c r="Z73" i="27"/>
  <c r="G147" i="27"/>
  <c r="Z75" i="1"/>
  <c r="G149" i="1"/>
  <c r="H49" i="27"/>
  <c r="G387" i="21"/>
  <c r="M387" i="21" s="1"/>
  <c r="G220" i="21"/>
  <c r="M220" i="21" s="1"/>
  <c r="G306" i="21"/>
  <c r="M306" i="21" s="1"/>
  <c r="G301" i="21"/>
  <c r="M301" i="21" s="1"/>
  <c r="G638" i="21"/>
  <c r="M638" i="21" s="1"/>
  <c r="G630" i="21"/>
  <c r="M630" i="21" s="1"/>
  <c r="G628" i="21"/>
  <c r="M628" i="21" s="1"/>
  <c r="V382" i="32" s="1"/>
  <c r="H382" i="32" s="1"/>
  <c r="G640" i="21"/>
  <c r="M640" i="21" s="1"/>
  <c r="G636" i="21"/>
  <c r="M636" i="21" s="1"/>
  <c r="G624" i="21"/>
  <c r="M624" i="21" s="1"/>
  <c r="V378" i="32" s="1"/>
  <c r="H378" i="32" s="1"/>
  <c r="G632" i="21"/>
  <c r="M632" i="21" s="1"/>
  <c r="G622" i="21"/>
  <c r="M622" i="21" s="1"/>
  <c r="V376" i="32" s="1"/>
  <c r="H376" i="32" s="1"/>
  <c r="G641" i="21"/>
  <c r="M641" i="21" s="1"/>
  <c r="G635" i="21"/>
  <c r="M635" i="21" s="1"/>
  <c r="G629" i="21"/>
  <c r="M629" i="21" s="1"/>
  <c r="V383" i="32" s="1"/>
  <c r="H383" i="32" s="1"/>
  <c r="G627" i="21"/>
  <c r="M627" i="21" s="1"/>
  <c r="V381" i="32" s="1"/>
  <c r="H381" i="32" s="1"/>
  <c r="G625" i="21"/>
  <c r="M625" i="21" s="1"/>
  <c r="V379" i="32" s="1"/>
  <c r="H379" i="32" s="1"/>
  <c r="G623" i="21"/>
  <c r="M623" i="21" s="1"/>
  <c r="V377" i="32" s="1"/>
  <c r="H377" i="32" s="1"/>
  <c r="G621" i="21"/>
  <c r="M621" i="21" s="1"/>
  <c r="V375" i="32" s="1"/>
  <c r="H375" i="32" s="1"/>
  <c r="G644" i="21"/>
  <c r="M644" i="21" s="1"/>
  <c r="G642" i="21"/>
  <c r="M642" i="21" s="1"/>
  <c r="G633" i="21"/>
  <c r="M633" i="21" s="1"/>
  <c r="G631" i="21"/>
  <c r="M631" i="21" s="1"/>
  <c r="G474" i="21"/>
  <c r="M474" i="21" s="1"/>
  <c r="G475" i="21"/>
  <c r="M475" i="21" s="1"/>
  <c r="G454" i="21"/>
  <c r="M454" i="21" s="1"/>
  <c r="V376" i="29" s="1"/>
  <c r="H376" i="29" s="1"/>
  <c r="G462" i="21"/>
  <c r="M462" i="21" s="1"/>
  <c r="G460" i="21"/>
  <c r="M460" i="21" s="1"/>
  <c r="V382" i="29" s="1"/>
  <c r="H382" i="29" s="1"/>
  <c r="G458" i="21"/>
  <c r="M458" i="21" s="1"/>
  <c r="V380" i="29" s="1"/>
  <c r="H380" i="29" s="1"/>
  <c r="G463" i="21"/>
  <c r="M463" i="21" s="1"/>
  <c r="G461" i="21"/>
  <c r="M461" i="21" s="1"/>
  <c r="V383" i="29" s="1"/>
  <c r="H383" i="29" s="1"/>
  <c r="G465" i="21"/>
  <c r="M465" i="21" s="1"/>
  <c r="G473" i="21"/>
  <c r="M473" i="21" s="1"/>
  <c r="G456" i="21"/>
  <c r="M456" i="21" s="1"/>
  <c r="V378" i="29" s="1"/>
  <c r="H378" i="29" s="1"/>
  <c r="G464" i="21"/>
  <c r="M464" i="21" s="1"/>
  <c r="G476" i="21"/>
  <c r="M476" i="21" s="1"/>
  <c r="G472" i="21"/>
  <c r="M472" i="21" s="1"/>
  <c r="G470" i="21"/>
  <c r="M470" i="21" s="1"/>
  <c r="G468" i="21"/>
  <c r="M468" i="21" s="1"/>
  <c r="G466" i="21"/>
  <c r="M466" i="21" s="1"/>
  <c r="G459" i="21"/>
  <c r="M459" i="21" s="1"/>
  <c r="V381" i="29" s="1"/>
  <c r="H381" i="29" s="1"/>
  <c r="G457" i="21"/>
  <c r="M457" i="21" s="1"/>
  <c r="V379" i="29" s="1"/>
  <c r="H379" i="29" s="1"/>
  <c r="G453" i="21"/>
  <c r="M453" i="21" s="1"/>
  <c r="V375" i="29" s="1"/>
  <c r="H375" i="29" s="1"/>
  <c r="G392" i="21"/>
  <c r="M392" i="21" s="1"/>
  <c r="G390" i="21"/>
  <c r="M390" i="21" s="1"/>
  <c r="G375" i="21"/>
  <c r="M375" i="21" s="1"/>
  <c r="V381" i="28" s="1"/>
  <c r="H381" i="28" s="1"/>
  <c r="G370" i="21"/>
  <c r="M370" i="21" s="1"/>
  <c r="V376" i="28" s="1"/>
  <c r="H376" i="28" s="1"/>
  <c r="G372" i="21"/>
  <c r="M372" i="21" s="1"/>
  <c r="V378" i="28" s="1"/>
  <c r="H378" i="28" s="1"/>
  <c r="G385" i="21"/>
  <c r="M385" i="21" s="1"/>
  <c r="G383" i="21"/>
  <c r="M383" i="21" s="1"/>
  <c r="G381" i="21"/>
  <c r="M381" i="21" s="1"/>
  <c r="G377" i="21"/>
  <c r="M377" i="21" s="1"/>
  <c r="V383" i="28" s="1"/>
  <c r="H383" i="28" s="1"/>
  <c r="G376" i="21"/>
  <c r="M376" i="21" s="1"/>
  <c r="V382" i="28" s="1"/>
  <c r="H382" i="28" s="1"/>
  <c r="G373" i="21"/>
  <c r="M373" i="21" s="1"/>
  <c r="V379" i="28" s="1"/>
  <c r="H379" i="28" s="1"/>
  <c r="G379" i="21"/>
  <c r="M379" i="21" s="1"/>
  <c r="G374" i="21"/>
  <c r="M374" i="21" s="1"/>
  <c r="V380" i="28" s="1"/>
  <c r="H380" i="28" s="1"/>
  <c r="G369" i="21"/>
  <c r="M369" i="21" s="1"/>
  <c r="V375" i="28" s="1"/>
  <c r="H375" i="28" s="1"/>
  <c r="G384" i="21"/>
  <c r="M384" i="21" s="1"/>
  <c r="G388" i="21"/>
  <c r="M388" i="21" s="1"/>
  <c r="G386" i="21"/>
  <c r="M386" i="21" s="1"/>
  <c r="G380" i="21"/>
  <c r="M380" i="21" s="1"/>
  <c r="G378" i="21"/>
  <c r="M378" i="21" s="1"/>
  <c r="G210" i="21"/>
  <c r="M210" i="21" s="1"/>
  <c r="G202" i="21"/>
  <c r="M202" i="21" s="1"/>
  <c r="V376" i="26" s="1"/>
  <c r="H376" i="26" s="1"/>
  <c r="G206" i="21"/>
  <c r="M206" i="21" s="1"/>
  <c r="V380" i="26" s="1"/>
  <c r="H380" i="26" s="1"/>
  <c r="G211" i="21"/>
  <c r="M211" i="21" s="1"/>
  <c r="G203" i="21"/>
  <c r="M203" i="21" s="1"/>
  <c r="V377" i="26" s="1"/>
  <c r="H377" i="26" s="1"/>
  <c r="G214" i="21"/>
  <c r="M214" i="21" s="1"/>
  <c r="G217" i="21"/>
  <c r="M217" i="21" s="1"/>
  <c r="G213" i="21"/>
  <c r="M213" i="21" s="1"/>
  <c r="G207" i="21"/>
  <c r="M207" i="21" s="1"/>
  <c r="V381" i="26" s="1"/>
  <c r="H381" i="26" s="1"/>
  <c r="G205" i="21"/>
  <c r="M205" i="21" s="1"/>
  <c r="V379" i="26" s="1"/>
  <c r="H379" i="26" s="1"/>
  <c r="G218" i="21"/>
  <c r="M218" i="21" s="1"/>
  <c r="G216" i="21"/>
  <c r="M216" i="21" s="1"/>
  <c r="G224" i="21"/>
  <c r="M224" i="21" s="1"/>
  <c r="G215" i="21"/>
  <c r="M215" i="21" s="1"/>
  <c r="G208" i="21"/>
  <c r="M208" i="21" s="1"/>
  <c r="V382" i="26" s="1"/>
  <c r="H382" i="26" s="1"/>
  <c r="G212" i="21"/>
  <c r="M212" i="21" s="1"/>
  <c r="G204" i="21"/>
  <c r="M204" i="21" s="1"/>
  <c r="V378" i="26" s="1"/>
  <c r="H378" i="26" s="1"/>
  <c r="G222" i="21"/>
  <c r="M222" i="21" s="1"/>
  <c r="G198" i="26"/>
  <c r="Q87" i="26" s="1"/>
  <c r="G196" i="26"/>
  <c r="Q85" i="26" s="1"/>
  <c r="G197" i="26"/>
  <c r="Q86" i="26" s="1"/>
  <c r="G199" i="26"/>
  <c r="Q88" i="26" s="1"/>
  <c r="G305" i="21"/>
  <c r="M305" i="21" s="1"/>
  <c r="G303" i="21"/>
  <c r="M303" i="21" s="1"/>
  <c r="G295" i="21"/>
  <c r="M295" i="21" s="1"/>
  <c r="G289" i="21"/>
  <c r="M289" i="21" s="1"/>
  <c r="V379" i="27" s="1"/>
  <c r="H379" i="27" s="1"/>
  <c r="G293" i="21"/>
  <c r="M293" i="21" s="1"/>
  <c r="V383" i="27" s="1"/>
  <c r="H383" i="27" s="1"/>
  <c r="G287" i="21"/>
  <c r="M287" i="21" s="1"/>
  <c r="V377" i="27" s="1"/>
  <c r="H377" i="27" s="1"/>
  <c r="G297" i="21"/>
  <c r="M297" i="21" s="1"/>
  <c r="G308" i="21"/>
  <c r="M308" i="21" s="1"/>
  <c r="G304" i="21"/>
  <c r="M304" i="21" s="1"/>
  <c r="G302" i="21"/>
  <c r="M302" i="21" s="1"/>
  <c r="G294" i="21"/>
  <c r="M294" i="21" s="1"/>
  <c r="G285" i="21"/>
  <c r="M285" i="21" s="1"/>
  <c r="V375" i="27" s="1"/>
  <c r="H375" i="27" s="1"/>
  <c r="G300" i="21"/>
  <c r="M300" i="21" s="1"/>
  <c r="G298" i="21"/>
  <c r="M298" i="21" s="1"/>
  <c r="G286" i="21"/>
  <c r="M286" i="21" s="1"/>
  <c r="V376" i="27" s="1"/>
  <c r="H376" i="27" s="1"/>
  <c r="G307" i="21"/>
  <c r="M307" i="21" s="1"/>
  <c r="G292" i="21"/>
  <c r="M292" i="21" s="1"/>
  <c r="V382" i="27" s="1"/>
  <c r="H382" i="27" s="1"/>
  <c r="H51" i="27"/>
  <c r="H41" i="27"/>
  <c r="H55" i="27"/>
  <c r="H37" i="27"/>
  <c r="E158" i="25"/>
  <c r="C194" i="25"/>
  <c r="E194" i="25" s="1"/>
  <c r="C177" i="25"/>
  <c r="E177" i="25" s="1"/>
  <c r="E141" i="25"/>
  <c r="H141" i="25" s="1"/>
  <c r="I141" i="25" s="1"/>
  <c r="C197" i="25"/>
  <c r="E197" i="25" s="1"/>
  <c r="E161" i="25"/>
  <c r="E160" i="25"/>
  <c r="C196" i="25"/>
  <c r="E196" i="25" s="1"/>
  <c r="E151" i="25"/>
  <c r="C187" i="25"/>
  <c r="E187" i="25" s="1"/>
  <c r="C191" i="25"/>
  <c r="E191" i="25" s="1"/>
  <c r="E155" i="25"/>
  <c r="E154" i="25"/>
  <c r="C190" i="25"/>
  <c r="E190" i="25" s="1"/>
  <c r="E159" i="25"/>
  <c r="C195" i="25"/>
  <c r="E195" i="25" s="1"/>
  <c r="C189" i="25"/>
  <c r="E189" i="25" s="1"/>
  <c r="E153" i="25"/>
  <c r="E152" i="25"/>
  <c r="C188" i="25"/>
  <c r="E188" i="25" s="1"/>
  <c r="C183" i="25"/>
  <c r="E183" i="25" s="1"/>
  <c r="E147" i="25"/>
  <c r="C199" i="25"/>
  <c r="E199" i="25" s="1"/>
  <c r="E163" i="25"/>
  <c r="C179" i="25"/>
  <c r="E179" i="25" s="1"/>
  <c r="E143" i="25"/>
  <c r="H143" i="25" s="1"/>
  <c r="I143" i="25" s="1"/>
  <c r="E150" i="25"/>
  <c r="C186" i="25"/>
  <c r="E186" i="25" s="1"/>
  <c r="E144" i="25"/>
  <c r="H144" i="25" s="1"/>
  <c r="I144" i="25" s="1"/>
  <c r="C180" i="25"/>
  <c r="E180" i="25" s="1"/>
  <c r="C181" i="25"/>
  <c r="E181" i="25" s="1"/>
  <c r="E145" i="25"/>
  <c r="H145" i="25" s="1"/>
  <c r="I145" i="25" s="1"/>
  <c r="C185" i="25"/>
  <c r="E185" i="25" s="1"/>
  <c r="E149" i="25"/>
  <c r="E142" i="25"/>
  <c r="H142" i="25" s="1"/>
  <c r="I142" i="25" s="1"/>
  <c r="C178" i="25"/>
  <c r="E178" i="25" s="1"/>
  <c r="E146" i="25"/>
  <c r="H146" i="25" s="1"/>
  <c r="I146" i="25" s="1"/>
  <c r="C182" i="25"/>
  <c r="E182" i="25" s="1"/>
  <c r="E157" i="25"/>
  <c r="C193" i="25"/>
  <c r="E193" i="25" s="1"/>
  <c r="E162" i="25"/>
  <c r="C198" i="25"/>
  <c r="E198" i="25" s="1"/>
  <c r="G134" i="21"/>
  <c r="M134" i="21" s="1"/>
  <c r="G125" i="21"/>
  <c r="M125" i="21" s="1"/>
  <c r="G121" i="21"/>
  <c r="M121" i="21" s="1"/>
  <c r="G117" i="21"/>
  <c r="M117" i="21" s="1"/>
  <c r="G137" i="21"/>
  <c r="M137" i="21" s="1"/>
  <c r="G133" i="21"/>
  <c r="M133" i="21" s="1"/>
  <c r="G129" i="21"/>
  <c r="M129" i="21" s="1"/>
  <c r="G130" i="21"/>
  <c r="M130" i="21" s="1"/>
  <c r="G138" i="21"/>
  <c r="M138" i="21" s="1"/>
  <c r="B158" i="21"/>
  <c r="B150" i="21"/>
  <c r="B165" i="21"/>
  <c r="B157" i="21"/>
  <c r="B149" i="21"/>
  <c r="B164" i="21"/>
  <c r="B156" i="21"/>
  <c r="B148" i="21"/>
  <c r="G557" i="21"/>
  <c r="M557" i="21" s="1"/>
  <c r="G546" i="21"/>
  <c r="M546" i="21" s="1"/>
  <c r="G538" i="21"/>
  <c r="M538" i="21" s="1"/>
  <c r="V376" i="30" s="1"/>
  <c r="H376" i="30" s="1"/>
  <c r="G554" i="21"/>
  <c r="M554" i="21" s="1"/>
  <c r="G560" i="21"/>
  <c r="M560" i="21" s="1"/>
  <c r="G556" i="21"/>
  <c r="M556" i="21" s="1"/>
  <c r="G552" i="21"/>
  <c r="M552" i="21" s="1"/>
  <c r="G543" i="21"/>
  <c r="M543" i="21" s="1"/>
  <c r="V381" i="30" s="1"/>
  <c r="H381" i="30" s="1"/>
  <c r="G558" i="21"/>
  <c r="M558" i="21" s="1"/>
  <c r="G547" i="21"/>
  <c r="M547" i="21" s="1"/>
  <c r="G545" i="21"/>
  <c r="M545" i="21" s="1"/>
  <c r="V383" i="30" s="1"/>
  <c r="H383" i="30" s="1"/>
  <c r="G539" i="21"/>
  <c r="M539" i="21" s="1"/>
  <c r="V377" i="30" s="1"/>
  <c r="H377" i="30" s="1"/>
  <c r="G544" i="21"/>
  <c r="M544" i="21" s="1"/>
  <c r="V382" i="30" s="1"/>
  <c r="H382" i="30" s="1"/>
  <c r="G559" i="21"/>
  <c r="M559" i="21" s="1"/>
  <c r="G553" i="21"/>
  <c r="M553" i="21" s="1"/>
  <c r="G551" i="21"/>
  <c r="M551" i="21" s="1"/>
  <c r="G550" i="21"/>
  <c r="M550" i="21" s="1"/>
  <c r="G549" i="21"/>
  <c r="M549" i="21" s="1"/>
  <c r="G537" i="21"/>
  <c r="M537" i="21" s="1"/>
  <c r="V375" i="30" s="1"/>
  <c r="H375" i="30" s="1"/>
  <c r="G555" i="21"/>
  <c r="M555" i="21" s="1"/>
  <c r="G542" i="21"/>
  <c r="M542" i="21" s="1"/>
  <c r="V380" i="30" s="1"/>
  <c r="H380" i="30" s="1"/>
  <c r="G540" i="21"/>
  <c r="M540" i="21" s="1"/>
  <c r="V378" i="30" s="1"/>
  <c r="H378" i="30" s="1"/>
  <c r="H45" i="27"/>
  <c r="H53" i="27"/>
  <c r="H47" i="27"/>
  <c r="H39" i="27"/>
  <c r="H53" i="26"/>
  <c r="H45" i="26"/>
  <c r="G139" i="21"/>
  <c r="M139" i="21" s="1"/>
  <c r="V397" i="25" s="1"/>
  <c r="H397" i="25" s="1"/>
  <c r="G135" i="21"/>
  <c r="M135" i="21" s="1"/>
  <c r="V393" i="25" s="1"/>
  <c r="H393" i="25" s="1"/>
  <c r="G119" i="21"/>
  <c r="M119" i="21" s="1"/>
  <c r="V377" i="25" s="1"/>
  <c r="H377" i="25" s="1"/>
  <c r="G140" i="21"/>
  <c r="M140" i="21" s="1"/>
  <c r="G136" i="21"/>
  <c r="M136" i="21" s="1"/>
  <c r="G132" i="21"/>
  <c r="M132" i="21" s="1"/>
  <c r="G128" i="21"/>
  <c r="M128" i="21" s="1"/>
  <c r="G124" i="21"/>
  <c r="M124" i="21" s="1"/>
  <c r="G120" i="21"/>
  <c r="M120" i="21" s="1"/>
  <c r="G131" i="21"/>
  <c r="M131" i="21" s="1"/>
  <c r="V389" i="25" s="1"/>
  <c r="H389" i="25" s="1"/>
  <c r="G126" i="21"/>
  <c r="M126" i="21" s="1"/>
  <c r="V384" i="25" s="1"/>
  <c r="H384" i="25" s="1"/>
  <c r="G122" i="21"/>
  <c r="M122" i="21" s="1"/>
  <c r="V380" i="25" s="1"/>
  <c r="H380" i="25" s="1"/>
  <c r="G118" i="21"/>
  <c r="M118" i="21" s="1"/>
  <c r="V376" i="25" s="1"/>
  <c r="H376" i="25" s="1"/>
  <c r="G127" i="21"/>
  <c r="M127" i="21" s="1"/>
  <c r="V385" i="25" s="1"/>
  <c r="H385" i="25" s="1"/>
  <c r="G123" i="21"/>
  <c r="M123" i="21" s="1"/>
  <c r="V381" i="25" s="1"/>
  <c r="H381" i="25" s="1"/>
  <c r="U37" i="25"/>
  <c r="U39" i="25"/>
  <c r="U41" i="25"/>
  <c r="U43" i="25"/>
  <c r="U45" i="25"/>
  <c r="U47" i="25"/>
  <c r="U49" i="25"/>
  <c r="U51" i="25"/>
  <c r="U53" i="25"/>
  <c r="U55" i="25"/>
  <c r="V397" i="29" l="1"/>
  <c r="H397" i="29" s="1"/>
  <c r="B475" i="21" s="1"/>
  <c r="V398" i="29"/>
  <c r="H398" i="29" s="1"/>
  <c r="B476" i="21" s="1"/>
  <c r="U48" i="29" s="1"/>
  <c r="H48" i="29" s="1"/>
  <c r="V396" i="29"/>
  <c r="H396" i="29" s="1"/>
  <c r="B474" i="21" s="1"/>
  <c r="V396" i="27"/>
  <c r="H396" i="27" s="1"/>
  <c r="B306" i="21" s="1"/>
  <c r="V398" i="27"/>
  <c r="H398" i="27" s="1"/>
  <c r="B308" i="21" s="1"/>
  <c r="U48" i="27" s="1"/>
  <c r="H48" i="27" s="1"/>
  <c r="B307" i="21"/>
  <c r="V397" i="27"/>
  <c r="H397" i="27" s="1"/>
  <c r="V396" i="32"/>
  <c r="H396" i="32" s="1"/>
  <c r="B642" i="21" s="1"/>
  <c r="V397" i="32"/>
  <c r="H397" i="32" s="1"/>
  <c r="B643" i="21" s="1"/>
  <c r="V398" i="32"/>
  <c r="H398" i="32" s="1"/>
  <c r="B644" i="21" s="1"/>
  <c r="U48" i="32" s="1"/>
  <c r="H48" i="32" s="1"/>
  <c r="V396" i="25"/>
  <c r="H396" i="25" s="1"/>
  <c r="B138" i="21" s="1"/>
  <c r="V398" i="25"/>
  <c r="H398" i="25" s="1"/>
  <c r="B140" i="21" s="1"/>
  <c r="V398" i="30"/>
  <c r="H398" i="30" s="1"/>
  <c r="B560" i="21" s="1"/>
  <c r="U48" i="30" s="1"/>
  <c r="H48" i="30" s="1"/>
  <c r="V396" i="30"/>
  <c r="H396" i="30" s="1"/>
  <c r="B558" i="21" s="1"/>
  <c r="V397" i="30"/>
  <c r="H397" i="30" s="1"/>
  <c r="B559" i="21" s="1"/>
  <c r="V398" i="26"/>
  <c r="H398" i="26" s="1"/>
  <c r="B224" i="21" s="1"/>
  <c r="U48" i="26" s="1"/>
  <c r="H48" i="26" s="1"/>
  <c r="V397" i="26"/>
  <c r="H397" i="26" s="1"/>
  <c r="B223" i="21" s="1"/>
  <c r="B222" i="21"/>
  <c r="V396" i="26"/>
  <c r="H396" i="26" s="1"/>
  <c r="V398" i="28"/>
  <c r="H398" i="28" s="1"/>
  <c r="B392" i="21" s="1"/>
  <c r="U48" i="28" s="1"/>
  <c r="H48" i="28" s="1"/>
  <c r="V396" i="28"/>
  <c r="H396" i="28" s="1"/>
  <c r="B390" i="21" s="1"/>
  <c r="V397" i="28"/>
  <c r="H397" i="28" s="1"/>
  <c r="B391" i="21" s="1"/>
  <c r="V390" i="30"/>
  <c r="H390" i="30" s="1"/>
  <c r="B552" i="21" s="1"/>
  <c r="V395" i="30"/>
  <c r="H395" i="30" s="1"/>
  <c r="B557" i="21" s="1"/>
  <c r="V391" i="25"/>
  <c r="H391" i="25" s="1"/>
  <c r="B133" i="21" s="1"/>
  <c r="V394" i="27"/>
  <c r="H394" i="27" s="1"/>
  <c r="B304" i="21" s="1"/>
  <c r="V385" i="27"/>
  <c r="H385" i="27" s="1"/>
  <c r="B295" i="21" s="1"/>
  <c r="V391" i="26"/>
  <c r="H391" i="26" s="1"/>
  <c r="B217" i="21" s="1"/>
  <c r="V384" i="26"/>
  <c r="H384" i="26" s="1"/>
  <c r="B210" i="21" s="1"/>
  <c r="U56" i="26" s="1"/>
  <c r="H56" i="26" s="1"/>
  <c r="V387" i="28"/>
  <c r="H387" i="28" s="1"/>
  <c r="B381" i="21" s="1"/>
  <c r="V390" i="29"/>
  <c r="H390" i="29" s="1"/>
  <c r="B468" i="21" s="1"/>
  <c r="V395" i="29"/>
  <c r="H395" i="29" s="1"/>
  <c r="B473" i="21" s="1"/>
  <c r="V384" i="29"/>
  <c r="H384" i="29" s="1"/>
  <c r="B462" i="21" s="1"/>
  <c r="U56" i="29" s="1"/>
  <c r="H56" i="29" s="1"/>
  <c r="V390" i="32"/>
  <c r="H390" i="32" s="1"/>
  <c r="B636" i="21" s="1"/>
  <c r="V393" i="26"/>
  <c r="H393" i="26" s="1"/>
  <c r="B219" i="21" s="1"/>
  <c r="U40" i="26" s="1"/>
  <c r="H40" i="26" s="1"/>
  <c r="V393" i="29"/>
  <c r="H393" i="29" s="1"/>
  <c r="B471" i="21" s="1"/>
  <c r="U40" i="29" s="1"/>
  <c r="H40" i="29" s="1"/>
  <c r="V388" i="32"/>
  <c r="H388" i="32" s="1"/>
  <c r="B634" i="21" s="1"/>
  <c r="V386" i="25"/>
  <c r="H386" i="25" s="1"/>
  <c r="B128" i="21" s="1"/>
  <c r="V387" i="30"/>
  <c r="H387" i="30" s="1"/>
  <c r="B549" i="21" s="1"/>
  <c r="V394" i="30"/>
  <c r="H394" i="30" s="1"/>
  <c r="B556" i="21" s="1"/>
  <c r="V395" i="25"/>
  <c r="H395" i="25" s="1"/>
  <c r="B137" i="21" s="1"/>
  <c r="V388" i="27"/>
  <c r="H388" i="27" s="1"/>
  <c r="B298" i="21" s="1"/>
  <c r="V393" i="27"/>
  <c r="H393" i="27" s="1"/>
  <c r="B303" i="21" s="1"/>
  <c r="U40" i="27" s="1"/>
  <c r="H40" i="27" s="1"/>
  <c r="V390" i="26"/>
  <c r="H390" i="26" s="1"/>
  <c r="B216" i="21" s="1"/>
  <c r="V388" i="26"/>
  <c r="H388" i="26" s="1"/>
  <c r="B214" i="21" s="1"/>
  <c r="V384" i="28"/>
  <c r="H384" i="28" s="1"/>
  <c r="B378" i="21" s="1"/>
  <c r="U56" i="28" s="1"/>
  <c r="H56" i="28" s="1"/>
  <c r="V389" i="28"/>
  <c r="H389" i="28" s="1"/>
  <c r="B383" i="21" s="1"/>
  <c r="V392" i="29"/>
  <c r="H392" i="29" s="1"/>
  <c r="B470" i="21" s="1"/>
  <c r="V387" i="29"/>
  <c r="H387" i="29" s="1"/>
  <c r="B465" i="21" s="1"/>
  <c r="V389" i="32"/>
  <c r="H389" i="32" s="1"/>
  <c r="B635" i="21" s="1"/>
  <c r="V394" i="32"/>
  <c r="H394" i="32" s="1"/>
  <c r="B640" i="21" s="1"/>
  <c r="V394" i="26"/>
  <c r="H394" i="26" s="1"/>
  <c r="B220" i="21" s="1"/>
  <c r="V395" i="26"/>
  <c r="H395" i="26" s="1"/>
  <c r="B221" i="21" s="1"/>
  <c r="V386" i="30"/>
  <c r="H386" i="30" s="1"/>
  <c r="B548" i="21" s="1"/>
  <c r="V375" i="25"/>
  <c r="H375" i="25" s="1"/>
  <c r="B117" i="21" s="1"/>
  <c r="V390" i="27"/>
  <c r="H390" i="27" s="1"/>
  <c r="B300" i="21" s="1"/>
  <c r="V387" i="27"/>
  <c r="H387" i="27" s="1"/>
  <c r="B297" i="21" s="1"/>
  <c r="V395" i="27"/>
  <c r="H395" i="27" s="1"/>
  <c r="B305" i="21" s="1"/>
  <c r="V392" i="26"/>
  <c r="H392" i="26" s="1"/>
  <c r="B218" i="21" s="1"/>
  <c r="V386" i="28"/>
  <c r="H386" i="28" s="1"/>
  <c r="B380" i="21" s="1"/>
  <c r="V385" i="28"/>
  <c r="H385" i="28" s="1"/>
  <c r="B379" i="21" s="1"/>
  <c r="V391" i="28"/>
  <c r="H391" i="28" s="1"/>
  <c r="B385" i="21" s="1"/>
  <c r="V394" i="29"/>
  <c r="H394" i="29" s="1"/>
  <c r="B472" i="21" s="1"/>
  <c r="V395" i="32"/>
  <c r="H395" i="32" s="1"/>
  <c r="B641" i="21" s="1"/>
  <c r="V393" i="28"/>
  <c r="H393" i="28" s="1"/>
  <c r="B387" i="21" s="1"/>
  <c r="U40" i="28" s="1"/>
  <c r="H40" i="28" s="1"/>
  <c r="V386" i="27"/>
  <c r="H386" i="27" s="1"/>
  <c r="B296" i="21" s="1"/>
  <c r="V391" i="32"/>
  <c r="H391" i="32" s="1"/>
  <c r="B637" i="21" s="1"/>
  <c r="V394" i="25"/>
  <c r="H394" i="25" s="1"/>
  <c r="B136" i="21" s="1"/>
  <c r="V389" i="30"/>
  <c r="H389" i="30" s="1"/>
  <c r="B551" i="21" s="1"/>
  <c r="V385" i="30"/>
  <c r="H385" i="30" s="1"/>
  <c r="B547" i="21" s="1"/>
  <c r="V392" i="30"/>
  <c r="H392" i="30" s="1"/>
  <c r="B554" i="21" s="1"/>
  <c r="V379" i="25"/>
  <c r="H379" i="25" s="1"/>
  <c r="B121" i="21" s="1"/>
  <c r="V386" i="26"/>
  <c r="H386" i="26" s="1"/>
  <c r="B212" i="21" s="1"/>
  <c r="V385" i="26"/>
  <c r="H385" i="26" s="1"/>
  <c r="B211" i="21" s="1"/>
  <c r="V392" i="28"/>
  <c r="H392" i="28" s="1"/>
  <c r="B386" i="21" s="1"/>
  <c r="V385" i="29"/>
  <c r="H385" i="29" s="1"/>
  <c r="B463" i="21" s="1"/>
  <c r="V384" i="32"/>
  <c r="H384" i="32" s="1"/>
  <c r="B630" i="21" s="1"/>
  <c r="U56" i="32" s="1"/>
  <c r="H56" i="32" s="1"/>
  <c r="V395" i="28"/>
  <c r="H395" i="28" s="1"/>
  <c r="B389" i="21" s="1"/>
  <c r="V393" i="32"/>
  <c r="H393" i="32" s="1"/>
  <c r="B639" i="21" s="1"/>
  <c r="U40" i="32" s="1"/>
  <c r="H40" i="32" s="1"/>
  <c r="V383" i="25"/>
  <c r="H383" i="25" s="1"/>
  <c r="B125" i="21" s="1"/>
  <c r="V384" i="27"/>
  <c r="H384" i="27" s="1"/>
  <c r="B294" i="21" s="1"/>
  <c r="U56" i="27" s="1"/>
  <c r="H56" i="27" s="1"/>
  <c r="V394" i="28"/>
  <c r="H394" i="28" s="1"/>
  <c r="B388" i="21" s="1"/>
  <c r="V386" i="29"/>
  <c r="H386" i="29" s="1"/>
  <c r="B464" i="21" s="1"/>
  <c r="V385" i="32"/>
  <c r="H385" i="32" s="1"/>
  <c r="B631" i="21" s="1"/>
  <c r="V386" i="32"/>
  <c r="H386" i="32" s="1"/>
  <c r="B632" i="21" s="1"/>
  <c r="V392" i="32"/>
  <c r="H392" i="32" s="1"/>
  <c r="B638" i="21" s="1"/>
  <c r="V389" i="29"/>
  <c r="H389" i="29" s="1"/>
  <c r="B467" i="21" s="1"/>
  <c r="V382" i="25"/>
  <c r="H382" i="25" s="1"/>
  <c r="B124" i="21" s="1"/>
  <c r="V390" i="25"/>
  <c r="H390" i="25" s="1"/>
  <c r="B132" i="21" s="1"/>
  <c r="V388" i="30"/>
  <c r="H388" i="30" s="1"/>
  <c r="B550" i="21" s="1"/>
  <c r="V391" i="30"/>
  <c r="H391" i="30" s="1"/>
  <c r="B553" i="21" s="1"/>
  <c r="V388" i="25"/>
  <c r="H388" i="25" s="1"/>
  <c r="B130" i="21" s="1"/>
  <c r="V378" i="25"/>
  <c r="H378" i="25" s="1"/>
  <c r="B120" i="21" s="1"/>
  <c r="V393" i="30"/>
  <c r="H393" i="30" s="1"/>
  <c r="B555" i="21" s="1"/>
  <c r="U40" i="30" s="1"/>
  <c r="H40" i="30" s="1"/>
  <c r="V384" i="30"/>
  <c r="H384" i="30" s="1"/>
  <c r="B546" i="21" s="1"/>
  <c r="U56" i="30" s="1"/>
  <c r="H56" i="30" s="1"/>
  <c r="V387" i="25"/>
  <c r="H387" i="25" s="1"/>
  <c r="B129" i="21" s="1"/>
  <c r="V392" i="25"/>
  <c r="H392" i="25" s="1"/>
  <c r="B134" i="21" s="1"/>
  <c r="V392" i="27"/>
  <c r="H392" i="27" s="1"/>
  <c r="B302" i="21" s="1"/>
  <c r="V389" i="26"/>
  <c r="H389" i="26" s="1"/>
  <c r="B215" i="21" s="1"/>
  <c r="V387" i="26"/>
  <c r="H387" i="26" s="1"/>
  <c r="B213" i="21" s="1"/>
  <c r="V390" i="28"/>
  <c r="H390" i="28" s="1"/>
  <c r="B384" i="21" s="1"/>
  <c r="V388" i="29"/>
  <c r="H388" i="29" s="1"/>
  <c r="B466" i="21" s="1"/>
  <c r="V387" i="32"/>
  <c r="H387" i="32" s="1"/>
  <c r="B633" i="21" s="1"/>
  <c r="V391" i="27"/>
  <c r="H391" i="27" s="1"/>
  <c r="B301" i="21" s="1"/>
  <c r="V389" i="27"/>
  <c r="H389" i="27" s="1"/>
  <c r="B299" i="21" s="1"/>
  <c r="V391" i="29"/>
  <c r="H391" i="29" s="1"/>
  <c r="B469" i="21" s="1"/>
  <c r="V388" i="28"/>
  <c r="H388" i="28" s="1"/>
  <c r="B382" i="21" s="1"/>
  <c r="H147" i="25"/>
  <c r="I147" i="25" s="1"/>
  <c r="B127" i="21"/>
  <c r="B118" i="21"/>
  <c r="B122" i="21"/>
  <c r="B126" i="21"/>
  <c r="B135" i="21"/>
  <c r="Z74" i="30"/>
  <c r="G148" i="30"/>
  <c r="Z74" i="28"/>
  <c r="G148" i="28"/>
  <c r="Z74" i="26"/>
  <c r="G148" i="26"/>
  <c r="Z74" i="27"/>
  <c r="G148" i="27"/>
  <c r="Z74" i="25"/>
  <c r="G148" i="25"/>
  <c r="H148" i="25" s="1"/>
  <c r="I148" i="25" s="1"/>
  <c r="Z76" i="1"/>
  <c r="G150" i="1"/>
  <c r="B119" i="21"/>
  <c r="B139" i="21"/>
  <c r="B123" i="21"/>
  <c r="G197" i="27"/>
  <c r="Q86" i="27" s="1"/>
  <c r="G198" i="27"/>
  <c r="Q87" i="27" s="1"/>
  <c r="G199" i="27"/>
  <c r="Q88" i="27" s="1"/>
  <c r="G196" i="27"/>
  <c r="Q85" i="27" s="1"/>
  <c r="B131" i="21"/>
  <c r="T33" i="25"/>
  <c r="T34" i="25"/>
  <c r="T35" i="25"/>
  <c r="T36" i="25"/>
  <c r="T37" i="25"/>
  <c r="H37" i="25" s="1"/>
  <c r="T38" i="25"/>
  <c r="T39" i="25"/>
  <c r="H39" i="25" s="1"/>
  <c r="T40" i="25"/>
  <c r="T41" i="25"/>
  <c r="H41" i="25" s="1"/>
  <c r="T42" i="25"/>
  <c r="H42" i="25" s="1"/>
  <c r="T43" i="25"/>
  <c r="H43" i="25" s="1"/>
  <c r="T44" i="25"/>
  <c r="T45" i="25"/>
  <c r="H45" i="25" s="1"/>
  <c r="T46" i="25"/>
  <c r="T47" i="25"/>
  <c r="H47" i="25" s="1"/>
  <c r="T48" i="25"/>
  <c r="T49" i="25"/>
  <c r="H49" i="25" s="1"/>
  <c r="T50" i="25"/>
  <c r="T51" i="25"/>
  <c r="H51" i="25" s="1"/>
  <c r="T52" i="25"/>
  <c r="T53" i="25"/>
  <c r="H53" i="25" s="1"/>
  <c r="T54" i="25"/>
  <c r="T55" i="25"/>
  <c r="H55" i="25" s="1"/>
  <c r="T56" i="25"/>
  <c r="D200" i="1"/>
  <c r="D158" i="1"/>
  <c r="D164" i="1"/>
  <c r="D163" i="1"/>
  <c r="D198" i="1"/>
  <c r="D197" i="1"/>
  <c r="D196" i="1"/>
  <c r="D195" i="1"/>
  <c r="D194" i="1"/>
  <c r="D157" i="1"/>
  <c r="D191" i="1"/>
  <c r="D154" i="1"/>
  <c r="D188" i="1"/>
  <c r="D151" i="1"/>
  <c r="D149" i="1"/>
  <c r="D184" i="1"/>
  <c r="D183" i="1"/>
  <c r="D146" i="1"/>
  <c r="D181" i="1"/>
  <c r="D178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G188" i="1"/>
  <c r="Q77" i="1" s="1"/>
  <c r="F153" i="1"/>
  <c r="G189" i="1"/>
  <c r="Q78" i="1" s="1"/>
  <c r="F154" i="1"/>
  <c r="G190" i="1"/>
  <c r="Q79" i="1" s="1"/>
  <c r="F155" i="1"/>
  <c r="G191" i="1"/>
  <c r="Q80" i="1" s="1"/>
  <c r="F156" i="1"/>
  <c r="F157" i="1"/>
  <c r="F158" i="1"/>
  <c r="F159" i="1"/>
  <c r="F160" i="1"/>
  <c r="F161" i="1"/>
  <c r="F162" i="1"/>
  <c r="F163" i="1"/>
  <c r="F164" i="1"/>
  <c r="G200" i="1"/>
  <c r="Q89" i="1" s="1"/>
  <c r="U37" i="1"/>
  <c r="U39" i="1"/>
  <c r="U41" i="1"/>
  <c r="U45" i="1"/>
  <c r="U47" i="1"/>
  <c r="U49" i="1"/>
  <c r="U51" i="1"/>
  <c r="U53" i="1"/>
  <c r="U55" i="1"/>
  <c r="D145" i="1" l="1"/>
  <c r="D148" i="1"/>
  <c r="D185" i="1"/>
  <c r="Z75" i="25"/>
  <c r="G149" i="25"/>
  <c r="H149" i="25" s="1"/>
  <c r="I149" i="25" s="1"/>
  <c r="Z75" i="28"/>
  <c r="G149" i="28"/>
  <c r="Z75" i="30"/>
  <c r="G149" i="30"/>
  <c r="Z75" i="26"/>
  <c r="G149" i="26"/>
  <c r="Z75" i="27"/>
  <c r="G149" i="27"/>
  <c r="Z77" i="1"/>
  <c r="G151" i="1"/>
  <c r="D142" i="1"/>
  <c r="G197" i="25"/>
  <c r="Q86" i="25" s="1"/>
  <c r="G198" i="25"/>
  <c r="Q87" i="25" s="1"/>
  <c r="G199" i="25"/>
  <c r="Q88" i="25" s="1"/>
  <c r="G196" i="25"/>
  <c r="Q85" i="25" s="1"/>
  <c r="D155" i="1"/>
  <c r="D182" i="1"/>
  <c r="D152" i="1"/>
  <c r="D199" i="1"/>
  <c r="D162" i="1"/>
  <c r="D159" i="1"/>
  <c r="D156" i="1"/>
  <c r="D192" i="1"/>
  <c r="D186" i="1"/>
  <c r="D150" i="1"/>
  <c r="D189" i="1"/>
  <c r="D153" i="1"/>
  <c r="D161" i="1"/>
  <c r="D147" i="1"/>
  <c r="D193" i="1"/>
  <c r="D190" i="1"/>
  <c r="D187" i="1"/>
  <c r="D144" i="1"/>
  <c r="D160" i="1"/>
  <c r="D180" i="1"/>
  <c r="Z76" i="25" l="1"/>
  <c r="G150" i="25"/>
  <c r="H150" i="25" s="1"/>
  <c r="I150" i="25" s="1"/>
  <c r="Z76" i="27"/>
  <c r="G150" i="27"/>
  <c r="Z76" i="30"/>
  <c r="G150" i="30"/>
  <c r="Z76" i="26"/>
  <c r="G150" i="26"/>
  <c r="Z76" i="28"/>
  <c r="G150" i="28"/>
  <c r="Z78" i="1"/>
  <c r="G152" i="1"/>
  <c r="K33" i="21"/>
  <c r="L33" i="21" s="1"/>
  <c r="K34" i="21"/>
  <c r="L34" i="21" s="1"/>
  <c r="K35" i="21"/>
  <c r="L35" i="21" s="1"/>
  <c r="K36" i="21"/>
  <c r="L36" i="21" s="1"/>
  <c r="K37" i="21"/>
  <c r="L37" i="21" s="1"/>
  <c r="K38" i="21"/>
  <c r="L38" i="21" s="1"/>
  <c r="K39" i="21"/>
  <c r="L39" i="21" s="1"/>
  <c r="K40" i="21"/>
  <c r="L40" i="21" s="1"/>
  <c r="K41" i="21"/>
  <c r="L41" i="21" s="1"/>
  <c r="K42" i="21"/>
  <c r="L42" i="21" s="1"/>
  <c r="K43" i="21"/>
  <c r="L43" i="21" s="1"/>
  <c r="K44" i="21"/>
  <c r="L44" i="21" s="1"/>
  <c r="K45" i="21"/>
  <c r="L45" i="21" s="1"/>
  <c r="K46" i="21"/>
  <c r="L46" i="21" s="1"/>
  <c r="K47" i="21"/>
  <c r="L47" i="21" s="1"/>
  <c r="K48" i="21"/>
  <c r="L48" i="21" s="1"/>
  <c r="K49" i="21"/>
  <c r="L49" i="21" s="1"/>
  <c r="K50" i="21"/>
  <c r="L50" i="21" s="1"/>
  <c r="K51" i="21"/>
  <c r="L51" i="21" s="1"/>
  <c r="K52" i="21"/>
  <c r="L52" i="21" s="1"/>
  <c r="K53" i="21"/>
  <c r="L53" i="21" s="1"/>
  <c r="K54" i="21"/>
  <c r="L54" i="21" s="1"/>
  <c r="K55" i="21"/>
  <c r="L55" i="21" s="1"/>
  <c r="K56" i="21"/>
  <c r="L56" i="21" s="1"/>
  <c r="F34" i="21"/>
  <c r="H34" i="21"/>
  <c r="F35" i="21"/>
  <c r="H35" i="21"/>
  <c r="F36" i="21"/>
  <c r="H36" i="21"/>
  <c r="F37" i="21"/>
  <c r="H37" i="21"/>
  <c r="F38" i="21"/>
  <c r="G38" i="21" s="1"/>
  <c r="H38" i="21"/>
  <c r="F39" i="21"/>
  <c r="H39" i="21"/>
  <c r="F40" i="21"/>
  <c r="H40" i="21"/>
  <c r="F41" i="21"/>
  <c r="H41" i="21"/>
  <c r="F42" i="21"/>
  <c r="H42" i="21"/>
  <c r="F43" i="21"/>
  <c r="H43" i="21"/>
  <c r="F44" i="21"/>
  <c r="H44" i="21"/>
  <c r="F45" i="21"/>
  <c r="H45" i="21"/>
  <c r="F46" i="21"/>
  <c r="H46" i="21"/>
  <c r="F47" i="21"/>
  <c r="H47" i="21"/>
  <c r="F48" i="21"/>
  <c r="H48" i="21"/>
  <c r="F49" i="21"/>
  <c r="H49" i="21"/>
  <c r="F50" i="21"/>
  <c r="H50" i="21"/>
  <c r="F51" i="21"/>
  <c r="H51" i="21"/>
  <c r="F52" i="21"/>
  <c r="H52" i="21"/>
  <c r="F53" i="21"/>
  <c r="H53" i="21"/>
  <c r="F54" i="21"/>
  <c r="H54" i="21"/>
  <c r="F55" i="21"/>
  <c r="H55" i="21"/>
  <c r="F56" i="21"/>
  <c r="H56" i="2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U44" i="25"/>
  <c r="H44" i="25" s="1"/>
  <c r="D197" i="32"/>
  <c r="D160" i="32"/>
  <c r="D195" i="32"/>
  <c r="D194" i="32"/>
  <c r="D193" i="32"/>
  <c r="D156" i="32"/>
  <c r="D191" i="32"/>
  <c r="D190" i="32"/>
  <c r="D189" i="32"/>
  <c r="D188" i="32"/>
  <c r="D187" i="32"/>
  <c r="D150" i="32"/>
  <c r="D185" i="32"/>
  <c r="D184" i="32"/>
  <c r="D183" i="32"/>
  <c r="F197" i="32"/>
  <c r="G197" i="32"/>
  <c r="Q86" i="32" s="1"/>
  <c r="F161" i="32"/>
  <c r="F196" i="32"/>
  <c r="G196" i="32"/>
  <c r="Q85" i="32" s="1"/>
  <c r="F160" i="32"/>
  <c r="F195" i="32"/>
  <c r="F159" i="32"/>
  <c r="F194" i="32"/>
  <c r="F158" i="32"/>
  <c r="F193" i="32"/>
  <c r="F157" i="32"/>
  <c r="F192" i="32"/>
  <c r="F156" i="32"/>
  <c r="F191" i="32"/>
  <c r="G191" i="32"/>
  <c r="Q80" i="32" s="1"/>
  <c r="F155" i="32"/>
  <c r="F190" i="32"/>
  <c r="G190" i="32"/>
  <c r="Q79" i="32" s="1"/>
  <c r="F154" i="32"/>
  <c r="F189" i="32"/>
  <c r="G189" i="32"/>
  <c r="Q78" i="32" s="1"/>
  <c r="F153" i="32"/>
  <c r="F188" i="32"/>
  <c r="G188" i="32"/>
  <c r="Q77" i="32" s="1"/>
  <c r="F152" i="32"/>
  <c r="F187" i="32"/>
  <c r="F151" i="32"/>
  <c r="F186" i="32"/>
  <c r="F150" i="32"/>
  <c r="F185" i="32"/>
  <c r="F149" i="32"/>
  <c r="F184" i="32"/>
  <c r="F148" i="32"/>
  <c r="C148" i="32"/>
  <c r="F183" i="32"/>
  <c r="G183" i="32"/>
  <c r="Q72" i="32" s="1"/>
  <c r="F147" i="32"/>
  <c r="B691" i="21"/>
  <c r="B690" i="21"/>
  <c r="B689" i="21"/>
  <c r="U50" i="32" s="1"/>
  <c r="H50" i="32" s="1"/>
  <c r="B688" i="21"/>
  <c r="B687" i="21"/>
  <c r="B686" i="21"/>
  <c r="B685" i="21"/>
  <c r="B684" i="21"/>
  <c r="B683" i="21"/>
  <c r="B682" i="21"/>
  <c r="B681" i="21"/>
  <c r="B680" i="21"/>
  <c r="B679" i="21"/>
  <c r="B678" i="21"/>
  <c r="B677" i="21"/>
  <c r="B666" i="21"/>
  <c r="B665" i="21"/>
  <c r="B664" i="21"/>
  <c r="B663" i="21"/>
  <c r="B662" i="21"/>
  <c r="B661" i="21"/>
  <c r="B660" i="21"/>
  <c r="B659" i="21"/>
  <c r="B658" i="21"/>
  <c r="B657" i="21"/>
  <c r="U42" i="32" s="1"/>
  <c r="H42" i="32" s="1"/>
  <c r="B656" i="21"/>
  <c r="B655" i="21"/>
  <c r="B654" i="21"/>
  <c r="B653" i="21"/>
  <c r="B652" i="21"/>
  <c r="D161" i="30"/>
  <c r="D196" i="30"/>
  <c r="D194" i="30"/>
  <c r="D193" i="30"/>
  <c r="D156" i="30"/>
  <c r="D191" i="30"/>
  <c r="D154" i="30"/>
  <c r="D189" i="30"/>
  <c r="D188" i="30"/>
  <c r="D150" i="30"/>
  <c r="D148" i="30"/>
  <c r="D147" i="30"/>
  <c r="F197" i="30"/>
  <c r="G197" i="30"/>
  <c r="Q86" i="30" s="1"/>
  <c r="F161" i="30"/>
  <c r="C161" i="30"/>
  <c r="E161" i="30" s="1"/>
  <c r="F196" i="30"/>
  <c r="G196" i="30"/>
  <c r="Q85" i="30" s="1"/>
  <c r="F160" i="30"/>
  <c r="C160" i="30"/>
  <c r="F195" i="30"/>
  <c r="F159" i="30"/>
  <c r="F194" i="30"/>
  <c r="F158" i="30"/>
  <c r="C158" i="30"/>
  <c r="C194" i="30" s="1"/>
  <c r="E194" i="30" s="1"/>
  <c r="F193" i="30"/>
  <c r="F157" i="30"/>
  <c r="C157" i="30"/>
  <c r="F192" i="30"/>
  <c r="F156" i="30"/>
  <c r="F191" i="30"/>
  <c r="G191" i="30"/>
  <c r="Q80" i="30" s="1"/>
  <c r="F155" i="30"/>
  <c r="F190" i="30"/>
  <c r="G190" i="30"/>
  <c r="Q79" i="30" s="1"/>
  <c r="F154" i="30"/>
  <c r="C154" i="30"/>
  <c r="E154" i="30" s="1"/>
  <c r="F189" i="30"/>
  <c r="G189" i="30"/>
  <c r="Q78" i="30" s="1"/>
  <c r="F153" i="30"/>
  <c r="F188" i="30"/>
  <c r="G188" i="30"/>
  <c r="Q77" i="30" s="1"/>
  <c r="F152" i="30"/>
  <c r="F187" i="30"/>
  <c r="F151" i="30"/>
  <c r="C151" i="30"/>
  <c r="C187" i="30" s="1"/>
  <c r="F186" i="30"/>
  <c r="F150" i="30"/>
  <c r="C150" i="30"/>
  <c r="F185" i="30"/>
  <c r="F149" i="30"/>
  <c r="F184" i="30"/>
  <c r="F148" i="30"/>
  <c r="F183" i="30"/>
  <c r="G183" i="30"/>
  <c r="Q72" i="30" s="1"/>
  <c r="F147" i="30"/>
  <c r="B607" i="21"/>
  <c r="B606" i="21"/>
  <c r="B605" i="21"/>
  <c r="U50" i="30" s="1"/>
  <c r="H50" i="30" s="1"/>
  <c r="B604" i="21"/>
  <c r="B603" i="21"/>
  <c r="B602" i="21"/>
  <c r="B601" i="21"/>
  <c r="B600" i="21"/>
  <c r="B599" i="21"/>
  <c r="B598" i="21"/>
  <c r="B597" i="21"/>
  <c r="B596" i="21"/>
  <c r="B595" i="21"/>
  <c r="B594" i="21"/>
  <c r="B593" i="21"/>
  <c r="B582" i="21"/>
  <c r="B581" i="21"/>
  <c r="B580" i="21"/>
  <c r="B579" i="21"/>
  <c r="B578" i="21"/>
  <c r="B577" i="21"/>
  <c r="B576" i="21"/>
  <c r="B575" i="21"/>
  <c r="B574" i="21"/>
  <c r="B573" i="21"/>
  <c r="U42" i="30" s="1"/>
  <c r="H42" i="30" s="1"/>
  <c r="B572" i="21"/>
  <c r="B571" i="21"/>
  <c r="B570" i="21"/>
  <c r="B569" i="21"/>
  <c r="B568" i="21"/>
  <c r="D161" i="29"/>
  <c r="D196" i="29"/>
  <c r="D195" i="29"/>
  <c r="D158" i="29"/>
  <c r="D193" i="29"/>
  <c r="D192" i="29"/>
  <c r="D190" i="29"/>
  <c r="D153" i="29"/>
  <c r="D188" i="29"/>
  <c r="D187" i="29"/>
  <c r="D186" i="29"/>
  <c r="D185" i="29"/>
  <c r="D147" i="29"/>
  <c r="F197" i="29"/>
  <c r="G197" i="29"/>
  <c r="Q86" i="29" s="1"/>
  <c r="F161" i="29"/>
  <c r="F196" i="29"/>
  <c r="G196" i="29"/>
  <c r="Q85" i="29" s="1"/>
  <c r="F160" i="29"/>
  <c r="F195" i="29"/>
  <c r="F159" i="29"/>
  <c r="F194" i="29"/>
  <c r="F158" i="29"/>
  <c r="C158" i="29"/>
  <c r="C194" i="29" s="1"/>
  <c r="F193" i="29"/>
  <c r="F157" i="29"/>
  <c r="F192" i="29"/>
  <c r="F156" i="29"/>
  <c r="F191" i="29"/>
  <c r="G191" i="29"/>
  <c r="Q80" i="29" s="1"/>
  <c r="F155" i="29"/>
  <c r="C155" i="29"/>
  <c r="F190" i="29"/>
  <c r="G190" i="29"/>
  <c r="Q79" i="29" s="1"/>
  <c r="F154" i="29"/>
  <c r="F189" i="29"/>
  <c r="G189" i="29"/>
  <c r="Q78" i="29" s="1"/>
  <c r="F153" i="29"/>
  <c r="C153" i="29"/>
  <c r="F188" i="29"/>
  <c r="G188" i="29"/>
  <c r="Q77" i="29" s="1"/>
  <c r="F152" i="29"/>
  <c r="F187" i="29"/>
  <c r="F151" i="29"/>
  <c r="F186" i="29"/>
  <c r="F150" i="29"/>
  <c r="C150" i="29"/>
  <c r="F185" i="29"/>
  <c r="F149" i="29"/>
  <c r="F184" i="29"/>
  <c r="F148" i="29"/>
  <c r="C148" i="29"/>
  <c r="F183" i="29"/>
  <c r="G183" i="29"/>
  <c r="Q72" i="29" s="1"/>
  <c r="F147" i="29"/>
  <c r="B523" i="21"/>
  <c r="B522" i="21"/>
  <c r="B521" i="21"/>
  <c r="U50" i="29" s="1"/>
  <c r="H50" i="29" s="1"/>
  <c r="B520" i="21"/>
  <c r="B519" i="21"/>
  <c r="B518" i="21"/>
  <c r="B517" i="21"/>
  <c r="B516" i="21"/>
  <c r="B515" i="21"/>
  <c r="B514" i="21"/>
  <c r="B513" i="21"/>
  <c r="B512" i="21"/>
  <c r="B511" i="21"/>
  <c r="B510" i="21"/>
  <c r="B509" i="21"/>
  <c r="B498" i="21"/>
  <c r="B497" i="21"/>
  <c r="B496" i="21"/>
  <c r="B495" i="21"/>
  <c r="B494" i="21"/>
  <c r="B493" i="21"/>
  <c r="B492" i="21"/>
  <c r="B491" i="21"/>
  <c r="B490" i="21"/>
  <c r="B489" i="21"/>
  <c r="U42" i="29" s="1"/>
  <c r="H42" i="29" s="1"/>
  <c r="B488" i="21"/>
  <c r="B487" i="21"/>
  <c r="B486" i="21"/>
  <c r="B485" i="21"/>
  <c r="B484" i="21"/>
  <c r="D161" i="28"/>
  <c r="D196" i="28"/>
  <c r="D159" i="28"/>
  <c r="D194" i="28"/>
  <c r="D192" i="28"/>
  <c r="D191" i="28"/>
  <c r="D190" i="28"/>
  <c r="D189" i="28"/>
  <c r="D188" i="28"/>
  <c r="D187" i="28"/>
  <c r="D186" i="28"/>
  <c r="D184" i="28"/>
  <c r="D183" i="28"/>
  <c r="F197" i="28"/>
  <c r="G197" i="28"/>
  <c r="Q86" i="28" s="1"/>
  <c r="F161" i="28"/>
  <c r="F196" i="28"/>
  <c r="G196" i="28"/>
  <c r="Q85" i="28" s="1"/>
  <c r="F160" i="28"/>
  <c r="F195" i="28"/>
  <c r="F159" i="28"/>
  <c r="F194" i="28"/>
  <c r="F158" i="28"/>
  <c r="C158" i="28"/>
  <c r="F193" i="28"/>
  <c r="F157" i="28"/>
  <c r="F192" i="28"/>
  <c r="F156" i="28"/>
  <c r="F191" i="28"/>
  <c r="G191" i="28"/>
  <c r="Q80" i="28" s="1"/>
  <c r="F155" i="28"/>
  <c r="F190" i="28"/>
  <c r="G190" i="28"/>
  <c r="Q79" i="28" s="1"/>
  <c r="F154" i="28"/>
  <c r="F189" i="28"/>
  <c r="G189" i="28"/>
  <c r="Q78" i="28" s="1"/>
  <c r="F153" i="28"/>
  <c r="F188" i="28"/>
  <c r="G188" i="28"/>
  <c r="Q77" i="28" s="1"/>
  <c r="F152" i="28"/>
  <c r="F187" i="28"/>
  <c r="F151" i="28"/>
  <c r="F186" i="28"/>
  <c r="F150" i="28"/>
  <c r="F185" i="28"/>
  <c r="F149" i="28"/>
  <c r="F184" i="28"/>
  <c r="F148" i="28"/>
  <c r="F183" i="28"/>
  <c r="G183" i="28"/>
  <c r="Q72" i="28" s="1"/>
  <c r="F147" i="28"/>
  <c r="B439" i="21"/>
  <c r="B438" i="21"/>
  <c r="B437" i="21"/>
  <c r="U50" i="28" s="1"/>
  <c r="H50" i="28" s="1"/>
  <c r="B436" i="21"/>
  <c r="B435" i="21"/>
  <c r="B434" i="21"/>
  <c r="B433" i="21"/>
  <c r="B432" i="21"/>
  <c r="B431" i="21"/>
  <c r="B430" i="21"/>
  <c r="B429" i="21"/>
  <c r="B428" i="21"/>
  <c r="B427" i="21"/>
  <c r="B426" i="21"/>
  <c r="B425" i="21"/>
  <c r="B414" i="21"/>
  <c r="B413" i="21"/>
  <c r="B412" i="21"/>
  <c r="B411" i="21"/>
  <c r="B410" i="21"/>
  <c r="B409" i="21"/>
  <c r="B408" i="21"/>
  <c r="B407" i="21"/>
  <c r="B406" i="21"/>
  <c r="B405" i="21"/>
  <c r="U42" i="28" s="1"/>
  <c r="H42" i="28" s="1"/>
  <c r="B404" i="21"/>
  <c r="B403" i="21"/>
  <c r="B402" i="21"/>
  <c r="B401" i="21"/>
  <c r="B400" i="21"/>
  <c r="D197" i="26"/>
  <c r="D195" i="26"/>
  <c r="D194" i="26"/>
  <c r="D193" i="26"/>
  <c r="D192" i="26"/>
  <c r="D191" i="26"/>
  <c r="D190" i="26"/>
  <c r="D189" i="26"/>
  <c r="D188" i="26"/>
  <c r="D187" i="26"/>
  <c r="D186" i="26"/>
  <c r="D185" i="26"/>
  <c r="D184" i="26"/>
  <c r="D183" i="26"/>
  <c r="F197" i="26"/>
  <c r="F161" i="26"/>
  <c r="F196" i="26"/>
  <c r="F160" i="26"/>
  <c r="F195" i="26"/>
  <c r="F159" i="26"/>
  <c r="F194" i="26"/>
  <c r="F158" i="26"/>
  <c r="C158" i="26"/>
  <c r="C194" i="26" s="1"/>
  <c r="F193" i="26"/>
  <c r="F157" i="26"/>
  <c r="F192" i="26"/>
  <c r="F156" i="26"/>
  <c r="F191" i="26"/>
  <c r="F155" i="26"/>
  <c r="F190" i="26"/>
  <c r="F154" i="26"/>
  <c r="C154" i="26"/>
  <c r="C190" i="26" s="1"/>
  <c r="F189" i="26"/>
  <c r="F153" i="26"/>
  <c r="C153" i="26"/>
  <c r="C189" i="26" s="1"/>
  <c r="F188" i="26"/>
  <c r="F152" i="26"/>
  <c r="F187" i="26"/>
  <c r="F151" i="26"/>
  <c r="F186" i="26"/>
  <c r="F150" i="26"/>
  <c r="F185" i="26"/>
  <c r="F149" i="26"/>
  <c r="F184" i="26"/>
  <c r="F148" i="26"/>
  <c r="C148" i="26"/>
  <c r="C184" i="26" s="1"/>
  <c r="F183" i="26"/>
  <c r="F147" i="26"/>
  <c r="B271" i="21"/>
  <c r="B270" i="21"/>
  <c r="B269" i="21"/>
  <c r="U50" i="26" s="1"/>
  <c r="H50" i="26" s="1"/>
  <c r="B268" i="21"/>
  <c r="B267" i="21"/>
  <c r="B266" i="21"/>
  <c r="B265" i="21"/>
  <c r="B264" i="21"/>
  <c r="B263" i="21"/>
  <c r="B262" i="21"/>
  <c r="B261" i="21"/>
  <c r="B260" i="21"/>
  <c r="B259" i="21"/>
  <c r="B258" i="21"/>
  <c r="B257" i="21"/>
  <c r="B246" i="21"/>
  <c r="B245" i="21"/>
  <c r="B244" i="21"/>
  <c r="B243" i="21"/>
  <c r="B242" i="21"/>
  <c r="B241" i="21"/>
  <c r="B240" i="21"/>
  <c r="B239" i="21"/>
  <c r="B238" i="21"/>
  <c r="B237" i="21"/>
  <c r="U42" i="26" s="1"/>
  <c r="H42" i="26" s="1"/>
  <c r="B236" i="21"/>
  <c r="B235" i="21"/>
  <c r="B234" i="21"/>
  <c r="B233" i="21"/>
  <c r="B232" i="21"/>
  <c r="F336" i="1" l="1"/>
  <c r="F330" i="1"/>
  <c r="F324" i="1"/>
  <c r="B67" i="21" s="1"/>
  <c r="F318" i="1"/>
  <c r="B61" i="21" s="1"/>
  <c r="F337" i="1"/>
  <c r="F331" i="1"/>
  <c r="F325" i="1"/>
  <c r="B68" i="21" s="1"/>
  <c r="F319" i="1"/>
  <c r="B62" i="21" s="1"/>
  <c r="U43" i="1" s="1"/>
  <c r="F338" i="1"/>
  <c r="F332" i="1"/>
  <c r="F326" i="1"/>
  <c r="B69" i="21" s="1"/>
  <c r="U42" i="1" s="1"/>
  <c r="F320" i="1"/>
  <c r="B63" i="21" s="1"/>
  <c r="U36" i="1" s="1"/>
  <c r="F333" i="1"/>
  <c r="F327" i="1"/>
  <c r="B70" i="21" s="1"/>
  <c r="F321" i="1"/>
  <c r="B64" i="21" s="1"/>
  <c r="F334" i="1"/>
  <c r="F328" i="1"/>
  <c r="B71" i="21" s="1"/>
  <c r="F322" i="1"/>
  <c r="B65" i="21" s="1"/>
  <c r="F316" i="1"/>
  <c r="B59" i="21" s="1"/>
  <c r="F335" i="1"/>
  <c r="F329" i="1"/>
  <c r="B72" i="21" s="1"/>
  <c r="F323" i="1"/>
  <c r="B66" i="21" s="1"/>
  <c r="F317" i="1"/>
  <c r="B60" i="21" s="1"/>
  <c r="I55" i="21"/>
  <c r="J55" i="21" s="1"/>
  <c r="I52" i="21"/>
  <c r="J52" i="21" s="1"/>
  <c r="I49" i="21"/>
  <c r="J49" i="21" s="1"/>
  <c r="I46" i="21"/>
  <c r="J46" i="21" s="1"/>
  <c r="I43" i="21"/>
  <c r="J43" i="21" s="1"/>
  <c r="I40" i="21"/>
  <c r="J40" i="21" s="1"/>
  <c r="I37" i="21"/>
  <c r="J37" i="21" s="1"/>
  <c r="I34" i="21"/>
  <c r="J34" i="21" s="1"/>
  <c r="I56" i="21"/>
  <c r="J56" i="21" s="1"/>
  <c r="I53" i="21"/>
  <c r="J53" i="21" s="1"/>
  <c r="I50" i="21"/>
  <c r="J50" i="21" s="1"/>
  <c r="I47" i="21"/>
  <c r="J47" i="21" s="1"/>
  <c r="I44" i="21"/>
  <c r="J44" i="21" s="1"/>
  <c r="I41" i="21"/>
  <c r="J41" i="21" s="1"/>
  <c r="I35" i="21"/>
  <c r="J35" i="21" s="1"/>
  <c r="I54" i="21"/>
  <c r="J54" i="21" s="1"/>
  <c r="I51" i="21"/>
  <c r="J51" i="21" s="1"/>
  <c r="I48" i="21"/>
  <c r="J48" i="21" s="1"/>
  <c r="I45" i="21"/>
  <c r="J45" i="21" s="1"/>
  <c r="I42" i="21"/>
  <c r="J42" i="21" s="1"/>
  <c r="I39" i="21"/>
  <c r="J39" i="21" s="1"/>
  <c r="I36" i="21"/>
  <c r="J36" i="21" s="1"/>
  <c r="Z77" i="26"/>
  <c r="G151" i="26"/>
  <c r="Z77" i="25"/>
  <c r="G151" i="25"/>
  <c r="H151" i="25" s="1"/>
  <c r="I151" i="25" s="1"/>
  <c r="Z77" i="28"/>
  <c r="G151" i="28"/>
  <c r="Z77" i="27"/>
  <c r="G151" i="27"/>
  <c r="Z77" i="30"/>
  <c r="G151" i="30"/>
  <c r="Z79" i="1"/>
  <c r="G153" i="1"/>
  <c r="D197" i="28"/>
  <c r="D192" i="32"/>
  <c r="D189" i="29"/>
  <c r="D154" i="29"/>
  <c r="D150" i="29"/>
  <c r="D195" i="28"/>
  <c r="D148" i="32"/>
  <c r="D157" i="32"/>
  <c r="D151" i="29"/>
  <c r="D183" i="29"/>
  <c r="D197" i="29"/>
  <c r="D152" i="28"/>
  <c r="D150" i="26"/>
  <c r="D160" i="26"/>
  <c r="D196" i="26"/>
  <c r="D156" i="26"/>
  <c r="D190" i="30"/>
  <c r="D152" i="30"/>
  <c r="D155" i="30"/>
  <c r="D160" i="30"/>
  <c r="C155" i="30"/>
  <c r="E155" i="30" s="1"/>
  <c r="C157" i="26"/>
  <c r="C193" i="26" s="1"/>
  <c r="E193" i="26" s="1"/>
  <c r="C161" i="32"/>
  <c r="E161" i="32" s="1"/>
  <c r="H161" i="32" s="1"/>
  <c r="I161" i="32" s="1"/>
  <c r="D161" i="32"/>
  <c r="E150" i="30"/>
  <c r="H150" i="30" s="1"/>
  <c r="I150" i="30" s="1"/>
  <c r="D192" i="30"/>
  <c r="C159" i="30"/>
  <c r="E159" i="30" s="1"/>
  <c r="D158" i="30"/>
  <c r="E158" i="30" s="1"/>
  <c r="E151" i="30"/>
  <c r="D183" i="30"/>
  <c r="D186" i="30"/>
  <c r="D197" i="30"/>
  <c r="D156" i="29"/>
  <c r="D157" i="29"/>
  <c r="D149" i="29"/>
  <c r="D160" i="29"/>
  <c r="C153" i="28"/>
  <c r="C189" i="28" s="1"/>
  <c r="E189" i="28" s="1"/>
  <c r="H189" i="28" s="1"/>
  <c r="I189" i="28" s="1"/>
  <c r="D153" i="28"/>
  <c r="D155" i="28"/>
  <c r="C160" i="28"/>
  <c r="E160" i="28" s="1"/>
  <c r="D147" i="28"/>
  <c r="D150" i="28"/>
  <c r="E189" i="26"/>
  <c r="H189" i="26" s="1"/>
  <c r="I189" i="26" s="1"/>
  <c r="E154" i="26"/>
  <c r="D149" i="26"/>
  <c r="D157" i="26"/>
  <c r="E190" i="26"/>
  <c r="H190" i="26" s="1"/>
  <c r="I190" i="26" s="1"/>
  <c r="C150" i="26"/>
  <c r="D159" i="26"/>
  <c r="D153" i="26"/>
  <c r="E153" i="26" s="1"/>
  <c r="C161" i="26"/>
  <c r="C197" i="26" s="1"/>
  <c r="U46" i="32"/>
  <c r="H46" i="32" s="1"/>
  <c r="U38" i="32"/>
  <c r="H38" i="32" s="1"/>
  <c r="U46" i="30"/>
  <c r="H46" i="30" s="1"/>
  <c r="U38" i="30"/>
  <c r="H38" i="30" s="1"/>
  <c r="U46" i="29"/>
  <c r="H46" i="29" s="1"/>
  <c r="U38" i="29"/>
  <c r="H38" i="29" s="1"/>
  <c r="U46" i="28"/>
  <c r="H46" i="28" s="1"/>
  <c r="U38" i="28"/>
  <c r="H38" i="28" s="1"/>
  <c r="U38" i="26"/>
  <c r="H38" i="26" s="1"/>
  <c r="U46" i="26"/>
  <c r="H46" i="26" s="1"/>
  <c r="N38" i="21"/>
  <c r="G55" i="21"/>
  <c r="G53" i="21"/>
  <c r="G51" i="21"/>
  <c r="G44" i="21"/>
  <c r="G40" i="21"/>
  <c r="G46" i="21"/>
  <c r="G52" i="21"/>
  <c r="G48" i="21"/>
  <c r="G42" i="21"/>
  <c r="G54" i="21"/>
  <c r="G50" i="21"/>
  <c r="G41" i="21"/>
  <c r="G39" i="21"/>
  <c r="M39" i="21" s="1"/>
  <c r="G49" i="21"/>
  <c r="G43" i="21"/>
  <c r="G56" i="21"/>
  <c r="G47" i="21"/>
  <c r="G45" i="21"/>
  <c r="I38" i="21"/>
  <c r="J38" i="21" s="1"/>
  <c r="G37" i="21"/>
  <c r="G36" i="21"/>
  <c r="G35" i="21"/>
  <c r="G34" i="21"/>
  <c r="E148" i="29"/>
  <c r="H148" i="29" s="1"/>
  <c r="I148" i="29" s="1"/>
  <c r="C184" i="29"/>
  <c r="C151" i="29"/>
  <c r="C187" i="29" s="1"/>
  <c r="E187" i="29" s="1"/>
  <c r="C147" i="29"/>
  <c r="C186" i="29"/>
  <c r="E186" i="29" s="1"/>
  <c r="E150" i="29"/>
  <c r="H150" i="29" s="1"/>
  <c r="I150" i="29" s="1"/>
  <c r="C149" i="29"/>
  <c r="C185" i="29" s="1"/>
  <c r="E185" i="29" s="1"/>
  <c r="C149" i="28"/>
  <c r="C157" i="28"/>
  <c r="C159" i="29"/>
  <c r="C159" i="26"/>
  <c r="C195" i="26" s="1"/>
  <c r="C152" i="29"/>
  <c r="C160" i="26"/>
  <c r="C196" i="26" s="1"/>
  <c r="C147" i="32"/>
  <c r="C156" i="32"/>
  <c r="D153" i="32"/>
  <c r="C149" i="26"/>
  <c r="C185" i="26" s="1"/>
  <c r="E158" i="28"/>
  <c r="C194" i="28"/>
  <c r="E194" i="28" s="1"/>
  <c r="C191" i="29"/>
  <c r="E191" i="29" s="1"/>
  <c r="H191" i="29" s="1"/>
  <c r="I191" i="29" s="1"/>
  <c r="D156" i="28"/>
  <c r="D195" i="30"/>
  <c r="D159" i="30"/>
  <c r="C190" i="30"/>
  <c r="E190" i="30" s="1"/>
  <c r="H190" i="30" s="1"/>
  <c r="I190" i="30" s="1"/>
  <c r="C156" i="28"/>
  <c r="D193" i="28"/>
  <c r="D157" i="28"/>
  <c r="E148" i="32"/>
  <c r="H148" i="32" s="1"/>
  <c r="I148" i="32" s="1"/>
  <c r="C184" i="32"/>
  <c r="E184" i="32" s="1"/>
  <c r="D184" i="29"/>
  <c r="D148" i="29"/>
  <c r="C155" i="26"/>
  <c r="C191" i="26" s="1"/>
  <c r="D155" i="26"/>
  <c r="C148" i="28"/>
  <c r="C156" i="26"/>
  <c r="C192" i="26" s="1"/>
  <c r="D161" i="26"/>
  <c r="C147" i="28"/>
  <c r="C155" i="28"/>
  <c r="C191" i="28" s="1"/>
  <c r="E191" i="28" s="1"/>
  <c r="H191" i="28" s="1"/>
  <c r="I191" i="28" s="1"/>
  <c r="C150" i="28"/>
  <c r="C157" i="32"/>
  <c r="D158" i="26"/>
  <c r="E158" i="26" s="1"/>
  <c r="D149" i="28"/>
  <c r="D185" i="28"/>
  <c r="C189" i="29"/>
  <c r="E189" i="29" s="1"/>
  <c r="H189" i="29" s="1"/>
  <c r="I189" i="29" s="1"/>
  <c r="E153" i="29"/>
  <c r="H153" i="29" s="1"/>
  <c r="I153" i="29" s="1"/>
  <c r="C151" i="32"/>
  <c r="C158" i="32"/>
  <c r="C160" i="32"/>
  <c r="C160" i="29"/>
  <c r="C196" i="29" s="1"/>
  <c r="E196" i="29" s="1"/>
  <c r="H196" i="29" s="1"/>
  <c r="I196" i="29" s="1"/>
  <c r="D151" i="30"/>
  <c r="D187" i="30"/>
  <c r="D151" i="26"/>
  <c r="C151" i="26"/>
  <c r="C187" i="26" s="1"/>
  <c r="C152" i="26"/>
  <c r="C188" i="26" s="1"/>
  <c r="D155" i="29"/>
  <c r="E155" i="29" s="1"/>
  <c r="H155" i="29" s="1"/>
  <c r="I155" i="29" s="1"/>
  <c r="D191" i="29"/>
  <c r="C149" i="32"/>
  <c r="D196" i="32"/>
  <c r="C151" i="28"/>
  <c r="C159" i="28"/>
  <c r="C154" i="32"/>
  <c r="C159" i="32"/>
  <c r="D152" i="26"/>
  <c r="C147" i="26"/>
  <c r="C183" i="26" s="1"/>
  <c r="D149" i="32"/>
  <c r="D148" i="26"/>
  <c r="E148" i="26" s="1"/>
  <c r="H148" i="26" s="1"/>
  <c r="I148" i="26" s="1"/>
  <c r="C152" i="28"/>
  <c r="C161" i="28"/>
  <c r="D160" i="28"/>
  <c r="C193" i="30"/>
  <c r="E193" i="30" s="1"/>
  <c r="E160" i="30"/>
  <c r="C196" i="30"/>
  <c r="E196" i="30" s="1"/>
  <c r="H196" i="30" s="1"/>
  <c r="I196" i="30" s="1"/>
  <c r="C153" i="32"/>
  <c r="D159" i="29"/>
  <c r="C150" i="32"/>
  <c r="D147" i="26"/>
  <c r="D154" i="26"/>
  <c r="C154" i="28"/>
  <c r="D152" i="29"/>
  <c r="C156" i="29"/>
  <c r="D194" i="29"/>
  <c r="E194" i="29" s="1"/>
  <c r="C152" i="30"/>
  <c r="D184" i="30"/>
  <c r="D154" i="32"/>
  <c r="D158" i="32"/>
  <c r="D186" i="32"/>
  <c r="C156" i="30"/>
  <c r="D147" i="32"/>
  <c r="D158" i="28"/>
  <c r="C157" i="29"/>
  <c r="C153" i="30"/>
  <c r="D151" i="32"/>
  <c r="D155" i="32"/>
  <c r="D154" i="28"/>
  <c r="D151" i="28"/>
  <c r="C161" i="29"/>
  <c r="D149" i="30"/>
  <c r="D185" i="30"/>
  <c r="D153" i="30"/>
  <c r="C152" i="32"/>
  <c r="D159" i="32"/>
  <c r="C155" i="32"/>
  <c r="D148" i="28"/>
  <c r="C154" i="29"/>
  <c r="D157" i="30"/>
  <c r="E157" i="30" s="1"/>
  <c r="C186" i="30"/>
  <c r="E186" i="30" s="1"/>
  <c r="C197" i="30"/>
  <c r="E197" i="30" s="1"/>
  <c r="H197" i="30" s="1"/>
  <c r="I197" i="30" s="1"/>
  <c r="D152" i="32"/>
  <c r="B627" i="21"/>
  <c r="B625" i="21"/>
  <c r="U54" i="32" s="1"/>
  <c r="H54" i="32" s="1"/>
  <c r="B628" i="21"/>
  <c r="B629" i="21"/>
  <c r="B624" i="21"/>
  <c r="B540" i="21"/>
  <c r="B545" i="21"/>
  <c r="B544" i="21"/>
  <c r="B543" i="21"/>
  <c r="B541" i="21"/>
  <c r="U54" i="30" s="1"/>
  <c r="H54" i="30" s="1"/>
  <c r="B461" i="21"/>
  <c r="B460" i="21"/>
  <c r="B459" i="21"/>
  <c r="B457" i="21"/>
  <c r="U54" i="29" s="1"/>
  <c r="H54" i="29" s="1"/>
  <c r="B456" i="21"/>
  <c r="B372" i="21"/>
  <c r="B377" i="21"/>
  <c r="B376" i="21"/>
  <c r="B375" i="21"/>
  <c r="B373" i="21"/>
  <c r="U54" i="28" s="1"/>
  <c r="H54" i="28" s="1"/>
  <c r="B293" i="21"/>
  <c r="B292" i="21"/>
  <c r="B289" i="21"/>
  <c r="U54" i="27" s="1"/>
  <c r="H54" i="27" s="1"/>
  <c r="B291" i="21"/>
  <c r="B288" i="21"/>
  <c r="B204" i="21"/>
  <c r="B207" i="21"/>
  <c r="B208" i="21"/>
  <c r="B209" i="21"/>
  <c r="B205" i="21"/>
  <c r="U54" i="26" s="1"/>
  <c r="H54" i="26" s="1"/>
  <c r="E187" i="30"/>
  <c r="C147" i="30"/>
  <c r="C148" i="30"/>
  <c r="C149" i="30"/>
  <c r="E158" i="29"/>
  <c r="H158" i="29" s="1"/>
  <c r="I158" i="29" s="1"/>
  <c r="D197" i="27"/>
  <c r="D195" i="27"/>
  <c r="D194" i="27"/>
  <c r="D190" i="27"/>
  <c r="D189" i="27"/>
  <c r="D188" i="27"/>
  <c r="D185" i="27"/>
  <c r="F197" i="27"/>
  <c r="F161" i="27"/>
  <c r="F196" i="27"/>
  <c r="F160" i="27"/>
  <c r="F195" i="27"/>
  <c r="F159" i="27"/>
  <c r="F194" i="27"/>
  <c r="F158" i="27"/>
  <c r="F193" i="27"/>
  <c r="F157" i="27"/>
  <c r="F192" i="27"/>
  <c r="F156" i="27"/>
  <c r="F191" i="27"/>
  <c r="F155" i="27"/>
  <c r="F190" i="27"/>
  <c r="F154" i="27"/>
  <c r="F189" i="27"/>
  <c r="F153" i="27"/>
  <c r="C153" i="27"/>
  <c r="C189" i="27" s="1"/>
  <c r="F188" i="27"/>
  <c r="F152" i="27"/>
  <c r="F187" i="27"/>
  <c r="F151" i="27"/>
  <c r="F186" i="27"/>
  <c r="F150" i="27"/>
  <c r="C150" i="27"/>
  <c r="C186" i="27" s="1"/>
  <c r="F185" i="27"/>
  <c r="F149" i="27"/>
  <c r="C149" i="27"/>
  <c r="C185" i="27" s="1"/>
  <c r="F184" i="27"/>
  <c r="F148" i="27"/>
  <c r="F183" i="27"/>
  <c r="F147" i="27"/>
  <c r="B355" i="21"/>
  <c r="B354" i="21"/>
  <c r="B353" i="21"/>
  <c r="U50" i="27" s="1"/>
  <c r="H50" i="27" s="1"/>
  <c r="B352" i="21"/>
  <c r="B351" i="21"/>
  <c r="B350" i="21"/>
  <c r="B349" i="21"/>
  <c r="B348" i="21"/>
  <c r="B347" i="21"/>
  <c r="B346" i="21"/>
  <c r="B345" i="21"/>
  <c r="B344" i="21"/>
  <c r="B343" i="21"/>
  <c r="B342" i="21"/>
  <c r="B341" i="21"/>
  <c r="B330" i="21"/>
  <c r="B329" i="21"/>
  <c r="B328" i="21"/>
  <c r="B327" i="21"/>
  <c r="B326" i="21"/>
  <c r="B325" i="21"/>
  <c r="B324" i="21"/>
  <c r="B323" i="21"/>
  <c r="B322" i="21"/>
  <c r="B321" i="21"/>
  <c r="U42" i="27" s="1"/>
  <c r="H42" i="27" s="1"/>
  <c r="B320" i="21"/>
  <c r="B319" i="21"/>
  <c r="B318" i="21"/>
  <c r="B317" i="21"/>
  <c r="B316" i="21"/>
  <c r="F197" i="25"/>
  <c r="H197" i="25" s="1"/>
  <c r="I197" i="25" s="1"/>
  <c r="F196" i="25"/>
  <c r="H196" i="25" s="1"/>
  <c r="I196" i="25" s="1"/>
  <c r="F195" i="25"/>
  <c r="F194" i="25"/>
  <c r="F193" i="25"/>
  <c r="F192" i="25"/>
  <c r="F191" i="25"/>
  <c r="H191" i="25" s="1"/>
  <c r="I191" i="25" s="1"/>
  <c r="F190" i="25"/>
  <c r="H190" i="25" s="1"/>
  <c r="I190" i="25" s="1"/>
  <c r="F189" i="25"/>
  <c r="H189" i="25" s="1"/>
  <c r="I189" i="25" s="1"/>
  <c r="F188" i="25"/>
  <c r="H188" i="25" s="1"/>
  <c r="I188" i="25" s="1"/>
  <c r="F187" i="25"/>
  <c r="F186" i="25"/>
  <c r="F185" i="25"/>
  <c r="F184" i="25"/>
  <c r="F183" i="25"/>
  <c r="H183" i="25" s="1"/>
  <c r="I183" i="25" s="1"/>
  <c r="U56" i="25"/>
  <c r="H56" i="25" s="1"/>
  <c r="U40" i="25"/>
  <c r="H40" i="25" s="1"/>
  <c r="U48" i="25"/>
  <c r="H48" i="25" s="1"/>
  <c r="B180" i="21"/>
  <c r="B179" i="21"/>
  <c r="B178" i="21"/>
  <c r="B177" i="21"/>
  <c r="B176" i="21"/>
  <c r="B175" i="21"/>
  <c r="B174" i="21"/>
  <c r="B173" i="21"/>
  <c r="B172" i="21"/>
  <c r="B188" i="21"/>
  <c r="B187" i="21"/>
  <c r="B186" i="21"/>
  <c r="B185" i="21"/>
  <c r="U50" i="25" s="1"/>
  <c r="H50" i="25" s="1"/>
  <c r="B184" i="21"/>
  <c r="B183" i="21"/>
  <c r="U36" i="25"/>
  <c r="H36" i="25" s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E67" i="1"/>
  <c r="J67" i="1" s="1"/>
  <c r="E68" i="1"/>
  <c r="J68" i="1" s="1"/>
  <c r="E69" i="1"/>
  <c r="J69" i="1" s="1"/>
  <c r="E70" i="1"/>
  <c r="J70" i="1" s="1"/>
  <c r="E71" i="1"/>
  <c r="J71" i="1" s="1"/>
  <c r="E72" i="1"/>
  <c r="J72" i="1" s="1"/>
  <c r="E73" i="1"/>
  <c r="J73" i="1" s="1"/>
  <c r="E74" i="1"/>
  <c r="J74" i="1" s="1"/>
  <c r="E75" i="1"/>
  <c r="J75" i="1" s="1"/>
  <c r="E76" i="1"/>
  <c r="J76" i="1" s="1"/>
  <c r="E77" i="1"/>
  <c r="J77" i="1" s="1"/>
  <c r="E78" i="1"/>
  <c r="J78" i="1" s="1"/>
  <c r="E79" i="1"/>
  <c r="J79" i="1" s="1"/>
  <c r="E80" i="1"/>
  <c r="J80" i="1" s="1"/>
  <c r="E81" i="1"/>
  <c r="J81" i="1" s="1"/>
  <c r="E82" i="1"/>
  <c r="J82" i="1" s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E66" i="1"/>
  <c r="J66" i="1" s="1"/>
  <c r="E83" i="1"/>
  <c r="J83" i="1" s="1"/>
  <c r="E84" i="1"/>
  <c r="J84" i="1" s="1"/>
  <c r="E85" i="1"/>
  <c r="J85" i="1" s="1"/>
  <c r="E86" i="1"/>
  <c r="J86" i="1" s="1"/>
  <c r="E87" i="1"/>
  <c r="J87" i="1" s="1"/>
  <c r="E88" i="1"/>
  <c r="J88" i="1" s="1"/>
  <c r="E89" i="1"/>
  <c r="J89" i="1" s="1"/>
  <c r="F33" i="21"/>
  <c r="H33" i="21"/>
  <c r="U44" i="1" l="1"/>
  <c r="V381" i="1"/>
  <c r="H381" i="1" s="1"/>
  <c r="E155" i="28"/>
  <c r="C196" i="28"/>
  <c r="E196" i="28" s="1"/>
  <c r="H196" i="28" s="1"/>
  <c r="I196" i="28" s="1"/>
  <c r="F315" i="1"/>
  <c r="B58" i="21" s="1"/>
  <c r="M42" i="21"/>
  <c r="V384" i="1" s="1"/>
  <c r="H384" i="1" s="1"/>
  <c r="M48" i="21"/>
  <c r="V390" i="1" s="1"/>
  <c r="H390" i="1" s="1"/>
  <c r="M51" i="21"/>
  <c r="V393" i="1" s="1"/>
  <c r="H393" i="1" s="1"/>
  <c r="M36" i="21"/>
  <c r="M45" i="21"/>
  <c r="M54" i="21"/>
  <c r="M38" i="21"/>
  <c r="V380" i="1" s="1"/>
  <c r="H380" i="1" s="1"/>
  <c r="M44" i="21"/>
  <c r="V386" i="1" s="1"/>
  <c r="H386" i="1" s="1"/>
  <c r="M53" i="21"/>
  <c r="M37" i="21"/>
  <c r="V379" i="1" s="1"/>
  <c r="H379" i="1" s="1"/>
  <c r="M46" i="21"/>
  <c r="M55" i="21"/>
  <c r="V397" i="1" s="1"/>
  <c r="H397" i="1" s="1"/>
  <c r="M41" i="21"/>
  <c r="V383" i="1" s="1"/>
  <c r="H383" i="1" s="1"/>
  <c r="M50" i="21"/>
  <c r="M34" i="21"/>
  <c r="V376" i="1" s="1"/>
  <c r="H376" i="1" s="1"/>
  <c r="M43" i="21"/>
  <c r="M52" i="21"/>
  <c r="I33" i="21"/>
  <c r="J33" i="21" s="1"/>
  <c r="M35" i="21"/>
  <c r="V377" i="1" s="1"/>
  <c r="H377" i="1" s="1"/>
  <c r="M47" i="21"/>
  <c r="V389" i="1" s="1"/>
  <c r="H389" i="1" s="1"/>
  <c r="M56" i="21"/>
  <c r="V398" i="1" s="1"/>
  <c r="H398" i="1" s="1"/>
  <c r="M40" i="21"/>
  <c r="V382" i="1" s="1"/>
  <c r="H382" i="1" s="1"/>
  <c r="M49" i="21"/>
  <c r="N35" i="21"/>
  <c r="N39" i="21"/>
  <c r="N55" i="21"/>
  <c r="N50" i="21"/>
  <c r="N37" i="21"/>
  <c r="N49" i="21"/>
  <c r="N53" i="21"/>
  <c r="N40" i="21"/>
  <c r="H151" i="30"/>
  <c r="I151" i="30" s="1"/>
  <c r="Z78" i="27"/>
  <c r="G152" i="27"/>
  <c r="Z78" i="26"/>
  <c r="G152" i="26"/>
  <c r="Z78" i="30"/>
  <c r="G152" i="30"/>
  <c r="Z78" i="25"/>
  <c r="G152" i="25"/>
  <c r="H152" i="25" s="1"/>
  <c r="I152" i="25" s="1"/>
  <c r="Z78" i="28"/>
  <c r="G152" i="28"/>
  <c r="Z80" i="1"/>
  <c r="G154" i="1"/>
  <c r="E157" i="26"/>
  <c r="C197" i="32"/>
  <c r="E197" i="32" s="1"/>
  <c r="H197" i="32" s="1"/>
  <c r="I197" i="32" s="1"/>
  <c r="G194" i="32"/>
  <c r="Q83" i="32" s="1"/>
  <c r="G193" i="32"/>
  <c r="Q82" i="32" s="1"/>
  <c r="G195" i="32"/>
  <c r="Q84" i="32" s="1"/>
  <c r="G192" i="32"/>
  <c r="Q81" i="32" s="1"/>
  <c r="G192" i="29"/>
  <c r="Q81" i="29" s="1"/>
  <c r="G195" i="29"/>
  <c r="Q84" i="29" s="1"/>
  <c r="G193" i="29"/>
  <c r="Q82" i="29" s="1"/>
  <c r="G194" i="29"/>
  <c r="E153" i="28"/>
  <c r="G192" i="28"/>
  <c r="Q81" i="28" s="1"/>
  <c r="G193" i="28"/>
  <c r="Q82" i="28" s="1"/>
  <c r="G194" i="28"/>
  <c r="G195" i="28"/>
  <c r="Q84" i="28" s="1"/>
  <c r="C186" i="26"/>
  <c r="E186" i="26" s="1"/>
  <c r="G195" i="26"/>
  <c r="Q84" i="26" s="1"/>
  <c r="G192" i="26"/>
  <c r="Q81" i="26" s="1"/>
  <c r="G193" i="26"/>
  <c r="G194" i="26"/>
  <c r="Q83" i="26" s="1"/>
  <c r="D147" i="27"/>
  <c r="D183" i="27"/>
  <c r="D151" i="27"/>
  <c r="D187" i="27"/>
  <c r="D160" i="27"/>
  <c r="D196" i="27"/>
  <c r="D155" i="27"/>
  <c r="D191" i="27"/>
  <c r="D148" i="27"/>
  <c r="D184" i="27"/>
  <c r="D156" i="27"/>
  <c r="D192" i="27"/>
  <c r="D157" i="27"/>
  <c r="D193" i="27"/>
  <c r="D150" i="27"/>
  <c r="D186" i="27"/>
  <c r="G184" i="25"/>
  <c r="G185" i="25"/>
  <c r="G186" i="25"/>
  <c r="G187" i="25"/>
  <c r="B85" i="21"/>
  <c r="B83" i="21"/>
  <c r="B96" i="21"/>
  <c r="B88" i="21"/>
  <c r="B93" i="21"/>
  <c r="B92" i="21"/>
  <c r="B90" i="21"/>
  <c r="B89" i="21"/>
  <c r="B95" i="21"/>
  <c r="B87" i="21"/>
  <c r="B84" i="21"/>
  <c r="B91" i="21"/>
  <c r="U46" i="1" s="1"/>
  <c r="B97" i="21"/>
  <c r="B94" i="21"/>
  <c r="B86" i="21"/>
  <c r="C191" i="30"/>
  <c r="E191" i="30" s="1"/>
  <c r="H191" i="30" s="1"/>
  <c r="I191" i="30" s="1"/>
  <c r="C195" i="30"/>
  <c r="E195" i="30" s="1"/>
  <c r="G192" i="30"/>
  <c r="Q81" i="30" s="1"/>
  <c r="G193" i="30"/>
  <c r="G194" i="30"/>
  <c r="G195" i="30"/>
  <c r="Q84" i="30" s="1"/>
  <c r="E160" i="29"/>
  <c r="H160" i="29" s="1"/>
  <c r="I160" i="29" s="1"/>
  <c r="E149" i="29"/>
  <c r="H149" i="29" s="1"/>
  <c r="I149" i="29" s="1"/>
  <c r="E150" i="26"/>
  <c r="H150" i="26" s="1"/>
  <c r="I150" i="26" s="1"/>
  <c r="E184" i="29"/>
  <c r="E151" i="29"/>
  <c r="H151" i="29" s="1"/>
  <c r="I151" i="29" s="1"/>
  <c r="E194" i="26"/>
  <c r="E184" i="26"/>
  <c r="E161" i="26"/>
  <c r="E197" i="26"/>
  <c r="H197" i="26" s="1"/>
  <c r="I197" i="26" s="1"/>
  <c r="U46" i="27"/>
  <c r="H46" i="27" s="1"/>
  <c r="U38" i="27"/>
  <c r="H38" i="27" s="1"/>
  <c r="U46" i="25"/>
  <c r="H46" i="25" s="1"/>
  <c r="U38" i="25"/>
  <c r="H38" i="25" s="1"/>
  <c r="N41" i="21"/>
  <c r="N47" i="21"/>
  <c r="N44" i="21"/>
  <c r="N34" i="21"/>
  <c r="N56" i="21"/>
  <c r="N48" i="21"/>
  <c r="N45" i="21"/>
  <c r="U38" i="1"/>
  <c r="N46" i="21"/>
  <c r="N54" i="21"/>
  <c r="N52" i="21"/>
  <c r="N43" i="21"/>
  <c r="N42" i="21"/>
  <c r="N51" i="21"/>
  <c r="N36" i="21"/>
  <c r="G33" i="21"/>
  <c r="E153" i="30"/>
  <c r="C189" i="30"/>
  <c r="E189" i="30" s="1"/>
  <c r="H189" i="30" s="1"/>
  <c r="I189" i="30" s="1"/>
  <c r="E152" i="28"/>
  <c r="C188" i="28"/>
  <c r="E188" i="28" s="1"/>
  <c r="H188" i="28" s="1"/>
  <c r="I188" i="28" s="1"/>
  <c r="E147" i="26"/>
  <c r="H147" i="26" s="1"/>
  <c r="I147" i="26" s="1"/>
  <c r="E183" i="26"/>
  <c r="H183" i="26" s="1"/>
  <c r="I183" i="26" s="1"/>
  <c r="C196" i="32"/>
  <c r="E196" i="32" s="1"/>
  <c r="H196" i="32" s="1"/>
  <c r="I196" i="32" s="1"/>
  <c r="E160" i="32"/>
  <c r="H160" i="32" s="1"/>
  <c r="I160" i="32" s="1"/>
  <c r="C186" i="28"/>
  <c r="E186" i="28" s="1"/>
  <c r="E150" i="28"/>
  <c r="H150" i="28" s="1"/>
  <c r="I150" i="28" s="1"/>
  <c r="C184" i="28"/>
  <c r="E184" i="28" s="1"/>
  <c r="E148" i="28"/>
  <c r="H148" i="28" s="1"/>
  <c r="I148" i="28" s="1"/>
  <c r="E196" i="26"/>
  <c r="H196" i="26" s="1"/>
  <c r="I196" i="26" s="1"/>
  <c r="E160" i="26"/>
  <c r="E157" i="28"/>
  <c r="C193" i="28"/>
  <c r="E193" i="28" s="1"/>
  <c r="C183" i="29"/>
  <c r="E183" i="29" s="1"/>
  <c r="H183" i="29" s="1"/>
  <c r="I183" i="29" s="1"/>
  <c r="E147" i="29"/>
  <c r="H147" i="29" s="1"/>
  <c r="I147" i="29" s="1"/>
  <c r="D152" i="27"/>
  <c r="E150" i="32"/>
  <c r="H150" i="32" s="1"/>
  <c r="I150" i="32" s="1"/>
  <c r="C186" i="32"/>
  <c r="E186" i="32" s="1"/>
  <c r="E154" i="29"/>
  <c r="H154" i="29" s="1"/>
  <c r="I154" i="29" s="1"/>
  <c r="C190" i="29"/>
  <c r="E190" i="29" s="1"/>
  <c r="H190" i="29" s="1"/>
  <c r="I190" i="29" s="1"/>
  <c r="E161" i="29"/>
  <c r="H161" i="29" s="1"/>
  <c r="I161" i="29" s="1"/>
  <c r="C197" i="29"/>
  <c r="E197" i="29" s="1"/>
  <c r="H197" i="29" s="1"/>
  <c r="I197" i="29" s="1"/>
  <c r="E159" i="32"/>
  <c r="H159" i="32" s="1"/>
  <c r="I159" i="32" s="1"/>
  <c r="C195" i="32"/>
  <c r="E195" i="32" s="1"/>
  <c r="E147" i="28"/>
  <c r="H147" i="28" s="1"/>
  <c r="I147" i="28" s="1"/>
  <c r="C183" i="28"/>
  <c r="E183" i="28" s="1"/>
  <c r="H183" i="28" s="1"/>
  <c r="I183" i="28" s="1"/>
  <c r="E152" i="29"/>
  <c r="H152" i="29" s="1"/>
  <c r="I152" i="29" s="1"/>
  <c r="C188" i="29"/>
  <c r="E188" i="29" s="1"/>
  <c r="H188" i="29" s="1"/>
  <c r="I188" i="29" s="1"/>
  <c r="E149" i="28"/>
  <c r="H149" i="28" s="1"/>
  <c r="I149" i="28" s="1"/>
  <c r="C185" i="28"/>
  <c r="E185" i="28" s="1"/>
  <c r="C193" i="29"/>
  <c r="E193" i="29" s="1"/>
  <c r="E157" i="29"/>
  <c r="H157" i="29" s="1"/>
  <c r="I157" i="29" s="1"/>
  <c r="E151" i="28"/>
  <c r="H151" i="28" s="1"/>
  <c r="I151" i="28" s="1"/>
  <c r="C187" i="28"/>
  <c r="E187" i="28" s="1"/>
  <c r="E158" i="32"/>
  <c r="H158" i="32" s="1"/>
  <c r="I158" i="32" s="1"/>
  <c r="C194" i="32"/>
  <c r="E194" i="32" s="1"/>
  <c r="E156" i="29"/>
  <c r="H156" i="29" s="1"/>
  <c r="I156" i="29" s="1"/>
  <c r="C192" i="29"/>
  <c r="E192" i="29" s="1"/>
  <c r="E151" i="32"/>
  <c r="H151" i="32" s="1"/>
  <c r="I151" i="32" s="1"/>
  <c r="C187" i="32"/>
  <c r="E187" i="32" s="1"/>
  <c r="E156" i="32"/>
  <c r="H156" i="32" s="1"/>
  <c r="I156" i="32" s="1"/>
  <c r="C192" i="32"/>
  <c r="E192" i="32" s="1"/>
  <c r="E159" i="26"/>
  <c r="E195" i="26"/>
  <c r="E149" i="32"/>
  <c r="H149" i="32" s="1"/>
  <c r="I149" i="32" s="1"/>
  <c r="C185" i="32"/>
  <c r="E185" i="32" s="1"/>
  <c r="E152" i="30"/>
  <c r="C188" i="30"/>
  <c r="E188" i="30" s="1"/>
  <c r="H188" i="30" s="1"/>
  <c r="I188" i="30" s="1"/>
  <c r="E149" i="26"/>
  <c r="H149" i="26" s="1"/>
  <c r="I149" i="26" s="1"/>
  <c r="E185" i="26"/>
  <c r="E155" i="32"/>
  <c r="H155" i="32" s="1"/>
  <c r="I155" i="32" s="1"/>
  <c r="C191" i="32"/>
  <c r="E191" i="32" s="1"/>
  <c r="H191" i="32" s="1"/>
  <c r="I191" i="32" s="1"/>
  <c r="E156" i="30"/>
  <c r="C192" i="30"/>
  <c r="E192" i="30" s="1"/>
  <c r="E154" i="32"/>
  <c r="H154" i="32" s="1"/>
  <c r="I154" i="32" s="1"/>
  <c r="C190" i="32"/>
  <c r="E190" i="32" s="1"/>
  <c r="H190" i="32" s="1"/>
  <c r="I190" i="32" s="1"/>
  <c r="E152" i="26"/>
  <c r="E188" i="26"/>
  <c r="H188" i="26" s="1"/>
  <c r="I188" i="26" s="1"/>
  <c r="E191" i="26"/>
  <c r="H191" i="26" s="1"/>
  <c r="I191" i="26" s="1"/>
  <c r="E155" i="26"/>
  <c r="C192" i="28"/>
  <c r="E192" i="28" s="1"/>
  <c r="E156" i="28"/>
  <c r="E149" i="30"/>
  <c r="H149" i="30" s="1"/>
  <c r="I149" i="30" s="1"/>
  <c r="C185" i="30"/>
  <c r="E185" i="30" s="1"/>
  <c r="E148" i="30"/>
  <c r="H148" i="30" s="1"/>
  <c r="I148" i="30" s="1"/>
  <c r="C184" i="30"/>
  <c r="E184" i="30" s="1"/>
  <c r="E153" i="32"/>
  <c r="H153" i="32" s="1"/>
  <c r="I153" i="32" s="1"/>
  <c r="C189" i="32"/>
  <c r="E189" i="32" s="1"/>
  <c r="H189" i="32" s="1"/>
  <c r="I189" i="32" s="1"/>
  <c r="E151" i="26"/>
  <c r="H151" i="26" s="1"/>
  <c r="I151" i="26" s="1"/>
  <c r="E187" i="26"/>
  <c r="E157" i="32"/>
  <c r="H157" i="32" s="1"/>
  <c r="I157" i="32" s="1"/>
  <c r="C193" i="32"/>
  <c r="E193" i="32" s="1"/>
  <c r="C195" i="29"/>
  <c r="E195" i="29" s="1"/>
  <c r="E159" i="29"/>
  <c r="H159" i="29" s="1"/>
  <c r="I159" i="29" s="1"/>
  <c r="E147" i="30"/>
  <c r="H147" i="30" s="1"/>
  <c r="I147" i="30" s="1"/>
  <c r="C183" i="30"/>
  <c r="E183" i="30" s="1"/>
  <c r="H183" i="30" s="1"/>
  <c r="I183" i="30" s="1"/>
  <c r="E152" i="32"/>
  <c r="H152" i="32" s="1"/>
  <c r="I152" i="32" s="1"/>
  <c r="C188" i="32"/>
  <c r="E188" i="32" s="1"/>
  <c r="H188" i="32" s="1"/>
  <c r="I188" i="32" s="1"/>
  <c r="C190" i="28"/>
  <c r="E190" i="28" s="1"/>
  <c r="H190" i="28" s="1"/>
  <c r="I190" i="28" s="1"/>
  <c r="E154" i="28"/>
  <c r="E161" i="28"/>
  <c r="C197" i="28"/>
  <c r="E197" i="28" s="1"/>
  <c r="H197" i="28" s="1"/>
  <c r="I197" i="28" s="1"/>
  <c r="E159" i="28"/>
  <c r="C195" i="28"/>
  <c r="E195" i="28" s="1"/>
  <c r="E156" i="26"/>
  <c r="E192" i="26"/>
  <c r="E147" i="32"/>
  <c r="H147" i="32" s="1"/>
  <c r="I147" i="32" s="1"/>
  <c r="C183" i="32"/>
  <c r="E183" i="32" s="1"/>
  <c r="H183" i="32" s="1"/>
  <c r="I183" i="32" s="1"/>
  <c r="C151" i="27"/>
  <c r="D149" i="27"/>
  <c r="D154" i="27"/>
  <c r="E149" i="27"/>
  <c r="H149" i="27" s="1"/>
  <c r="I149" i="27" s="1"/>
  <c r="E186" i="27"/>
  <c r="C147" i="27"/>
  <c r="C183" i="27" s="1"/>
  <c r="C148" i="27"/>
  <c r="C184" i="27" s="1"/>
  <c r="E150" i="27"/>
  <c r="H150" i="27" s="1"/>
  <c r="I150" i="27" s="1"/>
  <c r="E153" i="27"/>
  <c r="C156" i="27"/>
  <c r="C192" i="27" s="1"/>
  <c r="C159" i="27"/>
  <c r="C195" i="27" s="1"/>
  <c r="C161" i="27"/>
  <c r="C197" i="27" s="1"/>
  <c r="D159" i="27"/>
  <c r="D153" i="27"/>
  <c r="C155" i="27"/>
  <c r="C191" i="27" s="1"/>
  <c r="D158" i="27"/>
  <c r="C160" i="27"/>
  <c r="C196" i="27" s="1"/>
  <c r="D161" i="27"/>
  <c r="C158" i="27"/>
  <c r="C194" i="27" s="1"/>
  <c r="C154" i="27"/>
  <c r="C190" i="27" s="1"/>
  <c r="E190" i="27" s="1"/>
  <c r="H190" i="27" s="1"/>
  <c r="I190" i="27" s="1"/>
  <c r="C152" i="27"/>
  <c r="C188" i="27" s="1"/>
  <c r="E188" i="27" s="1"/>
  <c r="H188" i="27" s="1"/>
  <c r="I188" i="27" s="1"/>
  <c r="C157" i="27"/>
  <c r="C193" i="27" s="1"/>
  <c r="H41" i="1"/>
  <c r="H47" i="1"/>
  <c r="H43" i="1"/>
  <c r="H39" i="1"/>
  <c r="H45" i="1"/>
  <c r="H37" i="1"/>
  <c r="H193" i="30" l="1"/>
  <c r="I193" i="30" s="1"/>
  <c r="Q82" i="30"/>
  <c r="H187" i="25"/>
  <c r="I187" i="25" s="1"/>
  <c r="Q76" i="25"/>
  <c r="H194" i="29"/>
  <c r="I194" i="29" s="1"/>
  <c r="Q83" i="29"/>
  <c r="H186" i="25"/>
  <c r="I186" i="25" s="1"/>
  <c r="Q75" i="25"/>
  <c r="H185" i="25"/>
  <c r="I185" i="25" s="1"/>
  <c r="Q74" i="25"/>
  <c r="H194" i="28"/>
  <c r="I194" i="28" s="1"/>
  <c r="Q83" i="28"/>
  <c r="H184" i="25"/>
  <c r="I184" i="25" s="1"/>
  <c r="Q73" i="25"/>
  <c r="H193" i="26"/>
  <c r="I193" i="26" s="1"/>
  <c r="Q82" i="26"/>
  <c r="H194" i="30"/>
  <c r="I194" i="30" s="1"/>
  <c r="Q83" i="30"/>
  <c r="V391" i="1"/>
  <c r="H391" i="1" s="1"/>
  <c r="V394" i="1"/>
  <c r="H394" i="1" s="1"/>
  <c r="B52" i="21" s="1"/>
  <c r="V388" i="1"/>
  <c r="H388" i="1" s="1"/>
  <c r="B46" i="21" s="1"/>
  <c r="V387" i="1"/>
  <c r="H387" i="1" s="1"/>
  <c r="B45" i="21" s="1"/>
  <c r="V396" i="1"/>
  <c r="H396" i="1" s="1"/>
  <c r="B54" i="21" s="1"/>
  <c r="V385" i="1"/>
  <c r="H385" i="1" s="1"/>
  <c r="B43" i="21" s="1"/>
  <c r="V378" i="1"/>
  <c r="H378" i="1" s="1"/>
  <c r="B36" i="21" s="1"/>
  <c r="V395" i="1"/>
  <c r="H395" i="1" s="1"/>
  <c r="V392" i="1"/>
  <c r="H392" i="1" s="1"/>
  <c r="B37" i="21"/>
  <c r="U54" i="1" s="1"/>
  <c r="B56" i="21"/>
  <c r="U48" i="1" s="1"/>
  <c r="B51" i="21"/>
  <c r="U40" i="1" s="1"/>
  <c r="H40" i="1" s="1"/>
  <c r="B47" i="21"/>
  <c r="B44" i="21"/>
  <c r="B48" i="21"/>
  <c r="B38" i="21"/>
  <c r="B42" i="21"/>
  <c r="U56" i="1" s="1"/>
  <c r="B55" i="21"/>
  <c r="M33" i="21"/>
  <c r="N33" i="21"/>
  <c r="H152" i="28"/>
  <c r="I152" i="28" s="1"/>
  <c r="H152" i="26"/>
  <c r="I152" i="26" s="1"/>
  <c r="H152" i="30"/>
  <c r="I152" i="30" s="1"/>
  <c r="Z79" i="25"/>
  <c r="G153" i="25"/>
  <c r="H153" i="25" s="1"/>
  <c r="I153" i="25" s="1"/>
  <c r="Z79" i="27"/>
  <c r="G153" i="27"/>
  <c r="H153" i="27" s="1"/>
  <c r="I153" i="27" s="1"/>
  <c r="Z79" i="26"/>
  <c r="G153" i="26"/>
  <c r="H153" i="26" s="1"/>
  <c r="I153" i="26" s="1"/>
  <c r="Z79" i="30"/>
  <c r="G153" i="30"/>
  <c r="H153" i="30" s="1"/>
  <c r="I153" i="30" s="1"/>
  <c r="Z79" i="28"/>
  <c r="G153" i="28"/>
  <c r="H153" i="28" s="1"/>
  <c r="I153" i="28" s="1"/>
  <c r="Z81" i="1"/>
  <c r="G155" i="1"/>
  <c r="H195" i="32"/>
  <c r="I195" i="32" s="1"/>
  <c r="H194" i="32"/>
  <c r="I194" i="32" s="1"/>
  <c r="H192" i="32"/>
  <c r="I192" i="32" s="1"/>
  <c r="H193" i="32"/>
  <c r="I193" i="32" s="1"/>
  <c r="H192" i="29"/>
  <c r="I192" i="29" s="1"/>
  <c r="H195" i="29"/>
  <c r="I195" i="29" s="1"/>
  <c r="H193" i="29"/>
  <c r="I193" i="29" s="1"/>
  <c r="H192" i="28"/>
  <c r="I192" i="28" s="1"/>
  <c r="H193" i="28"/>
  <c r="I193" i="28" s="1"/>
  <c r="H195" i="28"/>
  <c r="I195" i="28" s="1"/>
  <c r="H195" i="26"/>
  <c r="I195" i="26" s="1"/>
  <c r="H194" i="26"/>
  <c r="I194" i="26" s="1"/>
  <c r="H192" i="26"/>
  <c r="I192" i="26" s="1"/>
  <c r="E151" i="27"/>
  <c r="H151" i="27" s="1"/>
  <c r="I151" i="27" s="1"/>
  <c r="C187" i="27"/>
  <c r="E187" i="27" s="1"/>
  <c r="G192" i="27"/>
  <c r="Q81" i="27" s="1"/>
  <c r="G193" i="27"/>
  <c r="Q82" i="27" s="1"/>
  <c r="G194" i="27"/>
  <c r="Q83" i="27" s="1"/>
  <c r="G195" i="27"/>
  <c r="Q84" i="27" s="1"/>
  <c r="G192" i="25"/>
  <c r="G194" i="25"/>
  <c r="G193" i="25"/>
  <c r="G195" i="25"/>
  <c r="H195" i="30"/>
  <c r="I195" i="30" s="1"/>
  <c r="H192" i="30"/>
  <c r="I192" i="30" s="1"/>
  <c r="B49" i="21"/>
  <c r="B53" i="21"/>
  <c r="B50" i="21"/>
  <c r="U54" i="25"/>
  <c r="H54" i="25" s="1"/>
  <c r="B41" i="21"/>
  <c r="E154" i="27"/>
  <c r="E191" i="27"/>
  <c r="H191" i="27" s="1"/>
  <c r="I191" i="27" s="1"/>
  <c r="E195" i="27"/>
  <c r="E158" i="27"/>
  <c r="E197" i="27"/>
  <c r="H197" i="27" s="1"/>
  <c r="I197" i="27" s="1"/>
  <c r="E160" i="27"/>
  <c r="E152" i="27"/>
  <c r="H152" i="27" s="1"/>
  <c r="I152" i="27" s="1"/>
  <c r="E189" i="27"/>
  <c r="H189" i="27" s="1"/>
  <c r="I189" i="27" s="1"/>
  <c r="E156" i="27"/>
  <c r="E157" i="27"/>
  <c r="E194" i="27"/>
  <c r="E192" i="27"/>
  <c r="E155" i="27"/>
  <c r="E161" i="27"/>
  <c r="E148" i="27"/>
  <c r="H148" i="27" s="1"/>
  <c r="I148" i="27" s="1"/>
  <c r="E185" i="27"/>
  <c r="E159" i="27"/>
  <c r="E196" i="27"/>
  <c r="H196" i="27" s="1"/>
  <c r="I196" i="27" s="1"/>
  <c r="E147" i="27"/>
  <c r="H147" i="27" s="1"/>
  <c r="I147" i="27" s="1"/>
  <c r="E184" i="27"/>
  <c r="H195" i="25" l="1"/>
  <c r="I195" i="25" s="1"/>
  <c r="Q84" i="25"/>
  <c r="H194" i="25"/>
  <c r="I194" i="25" s="1"/>
  <c r="Q83" i="25"/>
  <c r="H193" i="25"/>
  <c r="I193" i="25" s="1"/>
  <c r="Q82" i="25"/>
  <c r="H192" i="25"/>
  <c r="I192" i="25" s="1"/>
  <c r="Q81" i="25"/>
  <c r="V375" i="1"/>
  <c r="H375" i="1" s="1"/>
  <c r="B33" i="21" s="1"/>
  <c r="Z80" i="25"/>
  <c r="G154" i="25"/>
  <c r="H154" i="25" s="1"/>
  <c r="I154" i="25" s="1"/>
  <c r="Z80" i="28"/>
  <c r="G154" i="28"/>
  <c r="H154" i="28" s="1"/>
  <c r="I154" i="28" s="1"/>
  <c r="Z80" i="27"/>
  <c r="G154" i="27"/>
  <c r="H154" i="27" s="1"/>
  <c r="I154" i="27" s="1"/>
  <c r="Z80" i="30"/>
  <c r="G154" i="30"/>
  <c r="H154" i="30" s="1"/>
  <c r="I154" i="30" s="1"/>
  <c r="Z80" i="26"/>
  <c r="G154" i="26"/>
  <c r="H154" i="26" s="1"/>
  <c r="I154" i="26" s="1"/>
  <c r="Z82" i="1"/>
  <c r="G156" i="1"/>
  <c r="H194" i="27"/>
  <c r="I194" i="27" s="1"/>
  <c r="H195" i="27"/>
  <c r="I195" i="27" s="1"/>
  <c r="H192" i="27"/>
  <c r="I192" i="27" s="1"/>
  <c r="B35" i="21"/>
  <c r="B34" i="21"/>
  <c r="B40" i="21"/>
  <c r="B39" i="21"/>
  <c r="E193" i="27"/>
  <c r="H193" i="27" s="1"/>
  <c r="I193" i="27" s="1"/>
  <c r="F141" i="32"/>
  <c r="F177" i="32"/>
  <c r="F142" i="32"/>
  <c r="F178" i="32"/>
  <c r="F143" i="32"/>
  <c r="F179" i="32"/>
  <c r="F144" i="32"/>
  <c r="F180" i="32"/>
  <c r="F145" i="32"/>
  <c r="G181" i="32"/>
  <c r="Q70" i="32" s="1"/>
  <c r="F181" i="32"/>
  <c r="F146" i="32"/>
  <c r="G182" i="32"/>
  <c r="Q71" i="32" s="1"/>
  <c r="F182" i="32"/>
  <c r="F162" i="32"/>
  <c r="G198" i="32"/>
  <c r="Q87" i="32" s="1"/>
  <c r="F198" i="32"/>
  <c r="B672" i="21"/>
  <c r="B675" i="21"/>
  <c r="B676" i="21"/>
  <c r="B646" i="21"/>
  <c r="B647" i="21"/>
  <c r="B650" i="21"/>
  <c r="U43" i="32" s="1"/>
  <c r="H43" i="32" s="1"/>
  <c r="B651" i="21"/>
  <c r="U44" i="32" s="1"/>
  <c r="H44" i="32" s="1"/>
  <c r="F141" i="30"/>
  <c r="F177" i="30"/>
  <c r="F142" i="30"/>
  <c r="F178" i="30"/>
  <c r="F143" i="30"/>
  <c r="F179" i="30"/>
  <c r="F144" i="30"/>
  <c r="F180" i="30"/>
  <c r="F145" i="30"/>
  <c r="G181" i="30"/>
  <c r="Q70" i="30" s="1"/>
  <c r="F181" i="30"/>
  <c r="F146" i="30"/>
  <c r="G182" i="30"/>
  <c r="Q71" i="30" s="1"/>
  <c r="F182" i="30"/>
  <c r="F162" i="30"/>
  <c r="G198" i="30"/>
  <c r="Q87" i="30" s="1"/>
  <c r="F198" i="30"/>
  <c r="B587" i="21"/>
  <c r="B588" i="21"/>
  <c r="B590" i="21"/>
  <c r="B591" i="21"/>
  <c r="B592" i="21"/>
  <c r="B562" i="21"/>
  <c r="B563" i="21"/>
  <c r="B564" i="21"/>
  <c r="B567" i="21"/>
  <c r="B583" i="21"/>
  <c r="F141" i="29"/>
  <c r="F177" i="29"/>
  <c r="F142" i="29"/>
  <c r="F178" i="29"/>
  <c r="F143" i="29"/>
  <c r="F179" i="29"/>
  <c r="F144" i="29"/>
  <c r="F180" i="29"/>
  <c r="F145" i="29"/>
  <c r="G181" i="29"/>
  <c r="Q70" i="29" s="1"/>
  <c r="F181" i="29"/>
  <c r="F146" i="29"/>
  <c r="G182" i="29"/>
  <c r="Q71" i="29" s="1"/>
  <c r="F182" i="29"/>
  <c r="F162" i="29"/>
  <c r="G198" i="29"/>
  <c r="Q87" i="29" s="1"/>
  <c r="F198" i="29"/>
  <c r="B504" i="21"/>
  <c r="B505" i="21"/>
  <c r="B506" i="21"/>
  <c r="B507" i="21"/>
  <c r="B508" i="21"/>
  <c r="B524" i="21"/>
  <c r="B480" i="21"/>
  <c r="B482" i="21"/>
  <c r="U43" i="29" s="1"/>
  <c r="H43" i="29" s="1"/>
  <c r="B483" i="21"/>
  <c r="B499" i="21"/>
  <c r="F141" i="28"/>
  <c r="F177" i="28"/>
  <c r="F142" i="28"/>
  <c r="F178" i="28"/>
  <c r="F143" i="28"/>
  <c r="F179" i="28"/>
  <c r="F144" i="28"/>
  <c r="F180" i="28"/>
  <c r="F145" i="28"/>
  <c r="G181" i="28"/>
  <c r="Q70" i="28" s="1"/>
  <c r="F181" i="28"/>
  <c r="F146" i="28"/>
  <c r="G182" i="28"/>
  <c r="Q71" i="28" s="1"/>
  <c r="F182" i="28"/>
  <c r="F162" i="28"/>
  <c r="G198" i="28"/>
  <c r="Q87" i="28" s="1"/>
  <c r="B419" i="21"/>
  <c r="B421" i="21"/>
  <c r="B423" i="21"/>
  <c r="B440" i="21"/>
  <c r="B415" i="21"/>
  <c r="B394" i="21"/>
  <c r="B398" i="21"/>
  <c r="U43" i="28" s="1"/>
  <c r="H43" i="28" s="1"/>
  <c r="B399" i="21"/>
  <c r="F141" i="26"/>
  <c r="F177" i="26"/>
  <c r="F142" i="26"/>
  <c r="F178" i="26"/>
  <c r="F143" i="26"/>
  <c r="F179" i="26"/>
  <c r="F144" i="26"/>
  <c r="F180" i="26"/>
  <c r="F145" i="26"/>
  <c r="F181" i="26"/>
  <c r="F146" i="26"/>
  <c r="F182" i="26"/>
  <c r="F162" i="26"/>
  <c r="F198" i="26"/>
  <c r="B252" i="21"/>
  <c r="B254" i="21"/>
  <c r="B255" i="21"/>
  <c r="B256" i="21"/>
  <c r="B227" i="21"/>
  <c r="B230" i="21"/>
  <c r="U43" i="26" s="1"/>
  <c r="H43" i="26" s="1"/>
  <c r="B231" i="21"/>
  <c r="F141" i="27"/>
  <c r="F177" i="27"/>
  <c r="F142" i="27"/>
  <c r="F178" i="27"/>
  <c r="F143" i="27"/>
  <c r="F179" i="27"/>
  <c r="F144" i="27"/>
  <c r="F180" i="27"/>
  <c r="F145" i="27"/>
  <c r="F181" i="27"/>
  <c r="F146" i="27"/>
  <c r="F182" i="27"/>
  <c r="F162" i="27"/>
  <c r="F198" i="27"/>
  <c r="B335" i="21"/>
  <c r="B338" i="21"/>
  <c r="B339" i="21"/>
  <c r="B340" i="21"/>
  <c r="B310" i="21"/>
  <c r="B311" i="21"/>
  <c r="B314" i="21"/>
  <c r="U43" i="27" s="1"/>
  <c r="H43" i="27" s="1"/>
  <c r="B315" i="21"/>
  <c r="B331" i="21"/>
  <c r="B167" i="21"/>
  <c r="B168" i="21"/>
  <c r="B169" i="21"/>
  <c r="B170" i="21"/>
  <c r="B181" i="21"/>
  <c r="B182" i="21"/>
  <c r="F177" i="25"/>
  <c r="F178" i="25"/>
  <c r="F179" i="25"/>
  <c r="F180" i="25"/>
  <c r="F181" i="25"/>
  <c r="H181" i="25" s="1"/>
  <c r="I181" i="25" s="1"/>
  <c r="F182" i="25"/>
  <c r="F198" i="25"/>
  <c r="H198" i="25" s="1"/>
  <c r="I198" i="25" s="1"/>
  <c r="F199" i="25"/>
  <c r="H199" i="25" s="1"/>
  <c r="I199" i="25" s="1"/>
  <c r="F200" i="25"/>
  <c r="H200" i="25" s="1"/>
  <c r="I200" i="25" s="1"/>
  <c r="T32" i="25"/>
  <c r="F344" i="25"/>
  <c r="B189" i="21"/>
  <c r="F140" i="25"/>
  <c r="F176" i="25"/>
  <c r="F198" i="28"/>
  <c r="C164" i="32"/>
  <c r="C163" i="32"/>
  <c r="E163" i="32" s="1"/>
  <c r="C164" i="28"/>
  <c r="C200" i="28" s="1"/>
  <c r="C164" i="26"/>
  <c r="C200" i="26" s="1"/>
  <c r="C145" i="32"/>
  <c r="C144" i="32"/>
  <c r="C141" i="32"/>
  <c r="C177" i="32" s="1"/>
  <c r="D200" i="32"/>
  <c r="D163" i="32"/>
  <c r="D162" i="32"/>
  <c r="D182" i="32"/>
  <c r="D145" i="32"/>
  <c r="D180" i="32"/>
  <c r="D179" i="32"/>
  <c r="D178" i="32"/>
  <c r="D141" i="32"/>
  <c r="D200" i="30"/>
  <c r="D163" i="30"/>
  <c r="D162" i="30"/>
  <c r="D182" i="30"/>
  <c r="D145" i="30"/>
  <c r="D180" i="30"/>
  <c r="D143" i="30"/>
  <c r="D142" i="30"/>
  <c r="D141" i="30"/>
  <c r="D164" i="29"/>
  <c r="D199" i="29"/>
  <c r="D198" i="29"/>
  <c r="D146" i="29"/>
  <c r="D145" i="29"/>
  <c r="D180" i="29"/>
  <c r="D143" i="29"/>
  <c r="D142" i="29"/>
  <c r="D141" i="29"/>
  <c r="D140" i="29"/>
  <c r="D164" i="28"/>
  <c r="D199" i="28"/>
  <c r="D198" i="28"/>
  <c r="D146" i="28"/>
  <c r="D181" i="28"/>
  <c r="D144" i="28"/>
  <c r="D179" i="28"/>
  <c r="D178" i="28"/>
  <c r="D140" i="28"/>
  <c r="D200" i="26"/>
  <c r="D199" i="26"/>
  <c r="D198" i="26"/>
  <c r="D182" i="26"/>
  <c r="D181" i="26"/>
  <c r="D180" i="26"/>
  <c r="D178" i="26"/>
  <c r="D177" i="26"/>
  <c r="D199" i="27"/>
  <c r="D198" i="27"/>
  <c r="D182" i="27"/>
  <c r="D181" i="27"/>
  <c r="D180" i="27"/>
  <c r="D179" i="27"/>
  <c r="D178" i="27"/>
  <c r="D177" i="27"/>
  <c r="C164" i="30"/>
  <c r="C145" i="30"/>
  <c r="C141" i="30"/>
  <c r="C163" i="29"/>
  <c r="C145" i="29"/>
  <c r="C144" i="29"/>
  <c r="C141" i="29"/>
  <c r="C177" i="29" s="1"/>
  <c r="C146" i="28"/>
  <c r="C145" i="26"/>
  <c r="C181" i="26" s="1"/>
  <c r="C141" i="26"/>
  <c r="C177" i="26" s="1"/>
  <c r="J65" i="26"/>
  <c r="T104" i="26" s="1"/>
  <c r="C163" i="27"/>
  <c r="C199" i="27" s="1"/>
  <c r="C145" i="27"/>
  <c r="C181" i="27" s="1"/>
  <c r="C144" i="27"/>
  <c r="C141" i="27"/>
  <c r="C177" i="27" s="1"/>
  <c r="J65" i="27"/>
  <c r="T104" i="27" s="1"/>
  <c r="J65" i="25"/>
  <c r="T104" i="25" s="1"/>
  <c r="B692" i="21"/>
  <c r="B674" i="21"/>
  <c r="B673" i="21"/>
  <c r="B671" i="21"/>
  <c r="B608" i="21"/>
  <c r="B589" i="21"/>
  <c r="B503" i="21"/>
  <c r="B424" i="21"/>
  <c r="B422" i="21"/>
  <c r="B420" i="21"/>
  <c r="B272" i="21"/>
  <c r="B253" i="21"/>
  <c r="B251" i="21"/>
  <c r="B356" i="21"/>
  <c r="B337" i="21"/>
  <c r="B336" i="21"/>
  <c r="B171" i="21"/>
  <c r="B667" i="21"/>
  <c r="B649" i="21"/>
  <c r="B648" i="21"/>
  <c r="B566" i="21"/>
  <c r="U43" i="30" s="1"/>
  <c r="H43" i="30" s="1"/>
  <c r="B565" i="21"/>
  <c r="B481" i="21"/>
  <c r="B479" i="21"/>
  <c r="B478" i="21"/>
  <c r="B397" i="21"/>
  <c r="B396" i="21"/>
  <c r="B395" i="21"/>
  <c r="B247" i="21"/>
  <c r="B229" i="21"/>
  <c r="B228" i="21"/>
  <c r="B226" i="21"/>
  <c r="B313" i="21"/>
  <c r="B312" i="21"/>
  <c r="B190" i="21"/>
  <c r="F177" i="1"/>
  <c r="F193" i="1"/>
  <c r="F194" i="1"/>
  <c r="F195" i="1"/>
  <c r="F196" i="1"/>
  <c r="F197" i="1"/>
  <c r="F198" i="1"/>
  <c r="F360" i="1"/>
  <c r="F361" i="1"/>
  <c r="F362" i="1"/>
  <c r="F363" i="1"/>
  <c r="F364" i="1"/>
  <c r="F365" i="1"/>
  <c r="F366" i="1"/>
  <c r="B73" i="21"/>
  <c r="B75" i="21"/>
  <c r="B76" i="21"/>
  <c r="B77" i="21"/>
  <c r="B78" i="21"/>
  <c r="B79" i="21"/>
  <c r="U36" i="26" l="1"/>
  <c r="H36" i="26" s="1"/>
  <c r="U44" i="26"/>
  <c r="H44" i="26" s="1"/>
  <c r="U36" i="30"/>
  <c r="H36" i="30" s="1"/>
  <c r="U44" i="30"/>
  <c r="H44" i="30" s="1"/>
  <c r="U36" i="27"/>
  <c r="H36" i="27" s="1"/>
  <c r="U44" i="27"/>
  <c r="H44" i="27" s="1"/>
  <c r="U36" i="28"/>
  <c r="H36" i="28" s="1"/>
  <c r="U44" i="28"/>
  <c r="H44" i="28" s="1"/>
  <c r="U36" i="29"/>
  <c r="H36" i="29" s="1"/>
  <c r="U44" i="29"/>
  <c r="H44" i="29" s="1"/>
  <c r="C104" i="27"/>
  <c r="C140" i="27" s="1"/>
  <c r="C176" i="27" s="1"/>
  <c r="V104" i="27"/>
  <c r="F104" i="27" s="1"/>
  <c r="C104" i="25"/>
  <c r="C140" i="25" s="1"/>
  <c r="C104" i="26"/>
  <c r="C129" i="26" s="1"/>
  <c r="V104" i="26"/>
  <c r="F104" i="26" s="1"/>
  <c r="F314" i="25"/>
  <c r="D200" i="28"/>
  <c r="Z81" i="25"/>
  <c r="G155" i="25"/>
  <c r="H155" i="25" s="1"/>
  <c r="I155" i="25" s="1"/>
  <c r="Z81" i="30"/>
  <c r="G155" i="30"/>
  <c r="H155" i="30" s="1"/>
  <c r="I155" i="30" s="1"/>
  <c r="Z81" i="26"/>
  <c r="G155" i="26"/>
  <c r="H155" i="26" s="1"/>
  <c r="I155" i="26" s="1"/>
  <c r="Z81" i="28"/>
  <c r="G155" i="28"/>
  <c r="H155" i="28" s="1"/>
  <c r="I155" i="28" s="1"/>
  <c r="Z81" i="27"/>
  <c r="G155" i="27"/>
  <c r="H155" i="27" s="1"/>
  <c r="I155" i="27" s="1"/>
  <c r="Z83" i="1"/>
  <c r="G157" i="1"/>
  <c r="E129" i="27"/>
  <c r="G36" i="2" s="1"/>
  <c r="C129" i="28"/>
  <c r="C129" i="32"/>
  <c r="D140" i="30"/>
  <c r="E129" i="30"/>
  <c r="G33" i="2" s="1"/>
  <c r="D176" i="29"/>
  <c r="E129" i="29"/>
  <c r="G37" i="2" s="1"/>
  <c r="D176" i="28"/>
  <c r="D176" i="26"/>
  <c r="E129" i="26"/>
  <c r="G32" i="2" s="1"/>
  <c r="D176" i="32"/>
  <c r="E129" i="32"/>
  <c r="G35" i="2" s="1"/>
  <c r="U37" i="32"/>
  <c r="H37" i="32" s="1"/>
  <c r="D140" i="32"/>
  <c r="D146" i="32"/>
  <c r="G186" i="32"/>
  <c r="G187" i="32"/>
  <c r="G184" i="32"/>
  <c r="G185" i="32"/>
  <c r="G184" i="29"/>
  <c r="G185" i="29"/>
  <c r="G186" i="29"/>
  <c r="G187" i="29"/>
  <c r="G184" i="28"/>
  <c r="G185" i="28"/>
  <c r="G186" i="28"/>
  <c r="G187" i="28"/>
  <c r="D143" i="26"/>
  <c r="D179" i="26"/>
  <c r="D142" i="26"/>
  <c r="D163" i="26"/>
  <c r="G187" i="26"/>
  <c r="G185" i="26"/>
  <c r="G186" i="26"/>
  <c r="G184" i="26"/>
  <c r="D140" i="27"/>
  <c r="D176" i="27"/>
  <c r="D164" i="27"/>
  <c r="D200" i="27"/>
  <c r="E181" i="27"/>
  <c r="C180" i="27"/>
  <c r="G185" i="27"/>
  <c r="G184" i="27"/>
  <c r="G186" i="27"/>
  <c r="G187" i="27"/>
  <c r="B166" i="21"/>
  <c r="B101" i="21"/>
  <c r="U50" i="1" s="1"/>
  <c r="H50" i="1" s="1"/>
  <c r="B100" i="21"/>
  <c r="B98" i="21"/>
  <c r="B103" i="21"/>
  <c r="B102" i="21"/>
  <c r="B99" i="21"/>
  <c r="B104" i="21"/>
  <c r="G185" i="30"/>
  <c r="G184" i="30"/>
  <c r="G186" i="30"/>
  <c r="G187" i="30"/>
  <c r="E141" i="30"/>
  <c r="H141" i="30" s="1"/>
  <c r="I141" i="30" s="1"/>
  <c r="C143" i="29"/>
  <c r="C179" i="29" s="1"/>
  <c r="D178" i="29"/>
  <c r="D200" i="29"/>
  <c r="D162" i="29"/>
  <c r="D163" i="29"/>
  <c r="D144" i="29"/>
  <c r="D143" i="28"/>
  <c r="D144" i="26"/>
  <c r="H48" i="1"/>
  <c r="B74" i="21"/>
  <c r="C140" i="28"/>
  <c r="C141" i="28"/>
  <c r="C177" i="28" s="1"/>
  <c r="C142" i="28"/>
  <c r="C143" i="28"/>
  <c r="C179" i="28" s="1"/>
  <c r="E179" i="28" s="1"/>
  <c r="C146" i="26"/>
  <c r="C182" i="26" s="1"/>
  <c r="C146" i="29"/>
  <c r="E146" i="29" s="1"/>
  <c r="H146" i="29" s="1"/>
  <c r="I146" i="29" s="1"/>
  <c r="C140" i="29"/>
  <c r="C181" i="32"/>
  <c r="E181" i="32" s="1"/>
  <c r="H181" i="32" s="1"/>
  <c r="I181" i="32" s="1"/>
  <c r="E145" i="32"/>
  <c r="H145" i="32" s="1"/>
  <c r="I145" i="32" s="1"/>
  <c r="E163" i="29"/>
  <c r="C199" i="29"/>
  <c r="E199" i="29" s="1"/>
  <c r="C143" i="26"/>
  <c r="C140" i="32"/>
  <c r="D141" i="26"/>
  <c r="E141" i="26" s="1"/>
  <c r="H141" i="26" s="1"/>
  <c r="I141" i="26" s="1"/>
  <c r="D164" i="32"/>
  <c r="E164" i="32" s="1"/>
  <c r="E200" i="26"/>
  <c r="D181" i="29"/>
  <c r="B374" i="21"/>
  <c r="B542" i="21"/>
  <c r="D163" i="28"/>
  <c r="D199" i="32"/>
  <c r="B458" i="21"/>
  <c r="B626" i="21"/>
  <c r="D162" i="26"/>
  <c r="C200" i="32"/>
  <c r="C129" i="30"/>
  <c r="D140" i="26"/>
  <c r="C163" i="26"/>
  <c r="C199" i="26" s="1"/>
  <c r="D182" i="28"/>
  <c r="B287" i="21"/>
  <c r="B371" i="21"/>
  <c r="B539" i="21"/>
  <c r="B206" i="21"/>
  <c r="D164" i="26"/>
  <c r="E164" i="26" s="1"/>
  <c r="D142" i="32"/>
  <c r="D181" i="32"/>
  <c r="B290" i="21"/>
  <c r="C163" i="28"/>
  <c r="C164" i="29"/>
  <c r="C199" i="32"/>
  <c r="B203" i="21"/>
  <c r="B455" i="21"/>
  <c r="B623" i="21"/>
  <c r="C180" i="32"/>
  <c r="E180" i="32" s="1"/>
  <c r="E141" i="32"/>
  <c r="H141" i="32" s="1"/>
  <c r="I141" i="32" s="1"/>
  <c r="D143" i="32"/>
  <c r="D177" i="32"/>
  <c r="E177" i="32" s="1"/>
  <c r="C143" i="32"/>
  <c r="D144" i="32"/>
  <c r="E144" i="32" s="1"/>
  <c r="H144" i="32" s="1"/>
  <c r="I144" i="32" s="1"/>
  <c r="C146" i="32"/>
  <c r="D198" i="32"/>
  <c r="C142" i="32"/>
  <c r="C162" i="32"/>
  <c r="D178" i="30"/>
  <c r="C163" i="30"/>
  <c r="E163" i="30" s="1"/>
  <c r="D181" i="30"/>
  <c r="D144" i="30"/>
  <c r="D198" i="30"/>
  <c r="C144" i="30"/>
  <c r="E144" i="30" s="1"/>
  <c r="H144" i="30" s="1"/>
  <c r="I144" i="30" s="1"/>
  <c r="C140" i="30"/>
  <c r="C143" i="30"/>
  <c r="C179" i="30" s="1"/>
  <c r="C200" i="30"/>
  <c r="E200" i="30" s="1"/>
  <c r="D164" i="30"/>
  <c r="E164" i="30" s="1"/>
  <c r="D199" i="30"/>
  <c r="D176" i="30"/>
  <c r="C177" i="30"/>
  <c r="E145" i="30"/>
  <c r="H145" i="30" s="1"/>
  <c r="I145" i="30" s="1"/>
  <c r="C181" i="30"/>
  <c r="E181" i="30" s="1"/>
  <c r="H181" i="30" s="1"/>
  <c r="I181" i="30" s="1"/>
  <c r="C142" i="30"/>
  <c r="C162" i="30"/>
  <c r="D179" i="30"/>
  <c r="C146" i="30"/>
  <c r="D146" i="30"/>
  <c r="D177" i="30"/>
  <c r="E144" i="29"/>
  <c r="H144" i="29" s="1"/>
  <c r="I144" i="29" s="1"/>
  <c r="C180" i="29"/>
  <c r="E180" i="29" s="1"/>
  <c r="C181" i="29"/>
  <c r="E181" i="29" s="1"/>
  <c r="H181" i="29" s="1"/>
  <c r="I181" i="29" s="1"/>
  <c r="E145" i="29"/>
  <c r="H145" i="29" s="1"/>
  <c r="I145" i="29" s="1"/>
  <c r="D179" i="29"/>
  <c r="C142" i="29"/>
  <c r="C162" i="29"/>
  <c r="D177" i="29"/>
  <c r="E177" i="29" s="1"/>
  <c r="D182" i="29"/>
  <c r="E141" i="29"/>
  <c r="H141" i="29" s="1"/>
  <c r="I141" i="29" s="1"/>
  <c r="C182" i="28"/>
  <c r="E182" i="28" s="1"/>
  <c r="H182" i="28" s="1"/>
  <c r="I182" i="28" s="1"/>
  <c r="E146" i="28"/>
  <c r="H146" i="28" s="1"/>
  <c r="I146" i="28" s="1"/>
  <c r="C145" i="28"/>
  <c r="C181" i="28" s="1"/>
  <c r="E181" i="28" s="1"/>
  <c r="H181" i="28" s="1"/>
  <c r="I181" i="28" s="1"/>
  <c r="D180" i="28"/>
  <c r="D142" i="28"/>
  <c r="C144" i="28"/>
  <c r="D145" i="28"/>
  <c r="C162" i="28"/>
  <c r="C198" i="28" s="1"/>
  <c r="E198" i="28" s="1"/>
  <c r="H198" i="28" s="1"/>
  <c r="I198" i="28" s="1"/>
  <c r="D162" i="28"/>
  <c r="E181" i="26"/>
  <c r="C144" i="26"/>
  <c r="C180" i="26" s="1"/>
  <c r="D146" i="26"/>
  <c r="C142" i="26"/>
  <c r="C178" i="26" s="1"/>
  <c r="D145" i="26"/>
  <c r="E145" i="26" s="1"/>
  <c r="H145" i="26" s="1"/>
  <c r="I145" i="26" s="1"/>
  <c r="C162" i="26"/>
  <c r="C198" i="26" s="1"/>
  <c r="D144" i="27"/>
  <c r="E144" i="27" s="1"/>
  <c r="H144" i="27" s="1"/>
  <c r="I144" i="27" s="1"/>
  <c r="C164" i="27"/>
  <c r="E163" i="27"/>
  <c r="C146" i="27"/>
  <c r="C182" i="27" s="1"/>
  <c r="E182" i="27" s="1"/>
  <c r="H182" i="27" s="1"/>
  <c r="I182" i="27" s="1"/>
  <c r="D142" i="27"/>
  <c r="D163" i="27"/>
  <c r="D162" i="27"/>
  <c r="D143" i="27"/>
  <c r="D146" i="27"/>
  <c r="D141" i="27"/>
  <c r="E141" i="27" s="1"/>
  <c r="H141" i="27" s="1"/>
  <c r="I141" i="27" s="1"/>
  <c r="C143" i="27"/>
  <c r="C142" i="27"/>
  <c r="D145" i="27"/>
  <c r="E145" i="27" s="1"/>
  <c r="H145" i="27" s="1"/>
  <c r="I145" i="27" s="1"/>
  <c r="C162" i="27"/>
  <c r="H54" i="1"/>
  <c r="H51" i="1"/>
  <c r="H49" i="1"/>
  <c r="H53" i="1"/>
  <c r="E200" i="32"/>
  <c r="E200" i="28"/>
  <c r="E177" i="26"/>
  <c r="E164" i="28"/>
  <c r="E65" i="1"/>
  <c r="J65" i="1" s="1"/>
  <c r="H185" i="30" l="1"/>
  <c r="I185" i="30" s="1"/>
  <c r="Q74" i="30"/>
  <c r="H185" i="27"/>
  <c r="I185" i="27" s="1"/>
  <c r="Q74" i="27"/>
  <c r="H184" i="28"/>
  <c r="I184" i="28" s="1"/>
  <c r="Q73" i="28"/>
  <c r="H184" i="32"/>
  <c r="I184" i="32" s="1"/>
  <c r="Q73" i="32"/>
  <c r="H184" i="26"/>
  <c r="I184" i="26" s="1"/>
  <c r="Q73" i="26"/>
  <c r="H187" i="29"/>
  <c r="I187" i="29" s="1"/>
  <c r="Q76" i="29"/>
  <c r="H187" i="32"/>
  <c r="I187" i="32" s="1"/>
  <c r="Q76" i="32"/>
  <c r="H186" i="26"/>
  <c r="I186" i="26" s="1"/>
  <c r="Q75" i="26"/>
  <c r="H186" i="29"/>
  <c r="I186" i="29" s="1"/>
  <c r="Q75" i="29"/>
  <c r="H186" i="32"/>
  <c r="I186" i="32" s="1"/>
  <c r="Q75" i="32"/>
  <c r="H187" i="30"/>
  <c r="I187" i="30" s="1"/>
  <c r="Q76" i="30"/>
  <c r="H187" i="27"/>
  <c r="I187" i="27" s="1"/>
  <c r="Q76" i="27"/>
  <c r="H185" i="26"/>
  <c r="I185" i="26" s="1"/>
  <c r="Q74" i="26"/>
  <c r="H187" i="28"/>
  <c r="I187" i="28" s="1"/>
  <c r="Q76" i="28"/>
  <c r="H185" i="29"/>
  <c r="I185" i="29" s="1"/>
  <c r="Q74" i="29"/>
  <c r="H186" i="30"/>
  <c r="I186" i="30" s="1"/>
  <c r="Q75" i="30"/>
  <c r="H186" i="27"/>
  <c r="I186" i="27" s="1"/>
  <c r="Q75" i="27"/>
  <c r="H187" i="26"/>
  <c r="I187" i="26" s="1"/>
  <c r="Q76" i="26"/>
  <c r="H186" i="28"/>
  <c r="I186" i="28" s="1"/>
  <c r="Q75" i="28"/>
  <c r="H184" i="29"/>
  <c r="I184" i="29" s="1"/>
  <c r="Q73" i="29"/>
  <c r="H184" i="30"/>
  <c r="I184" i="30" s="1"/>
  <c r="Q73" i="30"/>
  <c r="H184" i="27"/>
  <c r="I184" i="27" s="1"/>
  <c r="Q73" i="27"/>
  <c r="H185" i="28"/>
  <c r="I185" i="28" s="1"/>
  <c r="Q74" i="28"/>
  <c r="H185" i="32"/>
  <c r="I185" i="32" s="1"/>
  <c r="Q74" i="32"/>
  <c r="W104" i="27"/>
  <c r="G104" i="27" s="1"/>
  <c r="C140" i="26"/>
  <c r="C165" i="26" s="1"/>
  <c r="W104" i="26"/>
  <c r="G104" i="26" s="1"/>
  <c r="C182" i="29"/>
  <c r="E182" i="29" s="1"/>
  <c r="H182" i="29" s="1"/>
  <c r="I182" i="29" s="1"/>
  <c r="F129" i="30"/>
  <c r="F129" i="26"/>
  <c r="D201" i="27"/>
  <c r="D165" i="29"/>
  <c r="Z82" i="28"/>
  <c r="G156" i="28"/>
  <c r="H156" i="28" s="1"/>
  <c r="I156" i="28" s="1"/>
  <c r="Z82" i="25"/>
  <c r="G156" i="25"/>
  <c r="H156" i="25" s="1"/>
  <c r="I156" i="25" s="1"/>
  <c r="Z82" i="27"/>
  <c r="G156" i="27"/>
  <c r="H156" i="27" s="1"/>
  <c r="I156" i="27" s="1"/>
  <c r="Z82" i="30"/>
  <c r="G156" i="30"/>
  <c r="H156" i="30" s="1"/>
  <c r="I156" i="30" s="1"/>
  <c r="Z82" i="26"/>
  <c r="G156" i="26"/>
  <c r="H156" i="26" s="1"/>
  <c r="I156" i="26" s="1"/>
  <c r="Z84" i="1"/>
  <c r="G158" i="1"/>
  <c r="E179" i="30"/>
  <c r="E179" i="29"/>
  <c r="E142" i="28"/>
  <c r="H142" i="28" s="1"/>
  <c r="I142" i="28" s="1"/>
  <c r="D165" i="32"/>
  <c r="C165" i="29"/>
  <c r="C129" i="29"/>
  <c r="F129" i="29" s="1"/>
  <c r="C129" i="27"/>
  <c r="F129" i="27" s="1"/>
  <c r="D201" i="26"/>
  <c r="D165" i="30"/>
  <c r="C165" i="30"/>
  <c r="C165" i="32"/>
  <c r="F129" i="32"/>
  <c r="D201" i="30"/>
  <c r="D201" i="29"/>
  <c r="D165" i="26"/>
  <c r="E176" i="27"/>
  <c r="C165" i="28"/>
  <c r="D201" i="32"/>
  <c r="E143" i="29"/>
  <c r="H143" i="29" s="1"/>
  <c r="I143" i="29" s="1"/>
  <c r="E143" i="26"/>
  <c r="H143" i="26" s="1"/>
  <c r="I143" i="26" s="1"/>
  <c r="C179" i="26"/>
  <c r="E179" i="26" s="1"/>
  <c r="C178" i="27"/>
  <c r="E178" i="27" s="1"/>
  <c r="E164" i="27"/>
  <c r="C200" i="27"/>
  <c r="E200" i="27" s="1"/>
  <c r="E199" i="27"/>
  <c r="C198" i="27"/>
  <c r="E198" i="27" s="1"/>
  <c r="H198" i="27" s="1"/>
  <c r="I198" i="27" s="1"/>
  <c r="E180" i="27"/>
  <c r="C179" i="27"/>
  <c r="E179" i="27" s="1"/>
  <c r="E199" i="32"/>
  <c r="C199" i="30"/>
  <c r="E199" i="30" s="1"/>
  <c r="E177" i="30"/>
  <c r="E143" i="28"/>
  <c r="H143" i="28" s="1"/>
  <c r="I143" i="28" s="1"/>
  <c r="E146" i="26"/>
  <c r="H146" i="26" s="1"/>
  <c r="I146" i="26" s="1"/>
  <c r="C129" i="25"/>
  <c r="G197" i="1"/>
  <c r="Q86" i="1" s="1"/>
  <c r="G199" i="1"/>
  <c r="Q88" i="1" s="1"/>
  <c r="G196" i="1"/>
  <c r="Q85" i="1" s="1"/>
  <c r="G198" i="1"/>
  <c r="Q87" i="1" s="1"/>
  <c r="H38" i="1"/>
  <c r="H46" i="1"/>
  <c r="C180" i="30"/>
  <c r="E180" i="30" s="1"/>
  <c r="E145" i="28"/>
  <c r="H145" i="28" s="1"/>
  <c r="I145" i="28" s="1"/>
  <c r="E140" i="32"/>
  <c r="C176" i="32"/>
  <c r="E140" i="29"/>
  <c r="C176" i="29"/>
  <c r="E182" i="26"/>
  <c r="H182" i="26" s="1"/>
  <c r="I182" i="26" s="1"/>
  <c r="C178" i="28"/>
  <c r="E178" i="28" s="1"/>
  <c r="E162" i="28"/>
  <c r="E163" i="26"/>
  <c r="E199" i="26"/>
  <c r="E164" i="29"/>
  <c r="C200" i="29"/>
  <c r="E200" i="29" s="1"/>
  <c r="C176" i="28"/>
  <c r="E140" i="28"/>
  <c r="C199" i="28"/>
  <c r="E199" i="28" s="1"/>
  <c r="E163" i="28"/>
  <c r="C198" i="32"/>
  <c r="E198" i="32" s="1"/>
  <c r="H198" i="32" s="1"/>
  <c r="I198" i="32" s="1"/>
  <c r="E162" i="32"/>
  <c r="H162" i="32" s="1"/>
  <c r="I162" i="32" s="1"/>
  <c r="E143" i="32"/>
  <c r="H143" i="32" s="1"/>
  <c r="I143" i="32" s="1"/>
  <c r="C179" i="32"/>
  <c r="E179" i="32" s="1"/>
  <c r="E142" i="32"/>
  <c r="H142" i="32" s="1"/>
  <c r="I142" i="32" s="1"/>
  <c r="C178" i="32"/>
  <c r="E146" i="32"/>
  <c r="H146" i="32" s="1"/>
  <c r="I146" i="32" s="1"/>
  <c r="C182" i="32"/>
  <c r="E182" i="32" s="1"/>
  <c r="H182" i="32" s="1"/>
  <c r="I182" i="32" s="1"/>
  <c r="E140" i="30"/>
  <c r="C176" i="30"/>
  <c r="E143" i="30"/>
  <c r="H143" i="30" s="1"/>
  <c r="I143" i="30" s="1"/>
  <c r="E142" i="30"/>
  <c r="H142" i="30" s="1"/>
  <c r="I142" i="30" s="1"/>
  <c r="C178" i="30"/>
  <c r="E146" i="30"/>
  <c r="H146" i="30" s="1"/>
  <c r="I146" i="30" s="1"/>
  <c r="C182" i="30"/>
  <c r="E182" i="30" s="1"/>
  <c r="H182" i="30" s="1"/>
  <c r="I182" i="30" s="1"/>
  <c r="C198" i="30"/>
  <c r="E198" i="30" s="1"/>
  <c r="H198" i="30" s="1"/>
  <c r="I198" i="30" s="1"/>
  <c r="E162" i="30"/>
  <c r="E142" i="29"/>
  <c r="H142" i="29" s="1"/>
  <c r="I142" i="29" s="1"/>
  <c r="C178" i="29"/>
  <c r="C198" i="29"/>
  <c r="E198" i="29" s="1"/>
  <c r="H198" i="29" s="1"/>
  <c r="I198" i="29" s="1"/>
  <c r="E162" i="29"/>
  <c r="H162" i="29" s="1"/>
  <c r="I162" i="29" s="1"/>
  <c r="C180" i="28"/>
  <c r="E144" i="28"/>
  <c r="H144" i="28" s="1"/>
  <c r="I144" i="28" s="1"/>
  <c r="E144" i="26"/>
  <c r="H144" i="26" s="1"/>
  <c r="I144" i="26" s="1"/>
  <c r="E180" i="26"/>
  <c r="E198" i="26"/>
  <c r="H198" i="26" s="1"/>
  <c r="I198" i="26" s="1"/>
  <c r="E162" i="26"/>
  <c r="E142" i="26"/>
  <c r="H142" i="26" s="1"/>
  <c r="I142" i="26" s="1"/>
  <c r="E140" i="27"/>
  <c r="E177" i="27"/>
  <c r="E146" i="27"/>
  <c r="H146" i="27" s="1"/>
  <c r="I146" i="27" s="1"/>
  <c r="E183" i="27"/>
  <c r="H183" i="27" s="1"/>
  <c r="I183" i="27" s="1"/>
  <c r="D165" i="27"/>
  <c r="E143" i="27"/>
  <c r="H143" i="27" s="1"/>
  <c r="I143" i="27" s="1"/>
  <c r="E162" i="27"/>
  <c r="E142" i="27"/>
  <c r="H142" i="27" s="1"/>
  <c r="I142" i="27" s="1"/>
  <c r="C165" i="27"/>
  <c r="C176" i="25"/>
  <c r="C201" i="25" s="1"/>
  <c r="C165" i="25"/>
  <c r="E140" i="26" l="1"/>
  <c r="C176" i="26"/>
  <c r="C201" i="26" s="1"/>
  <c r="E201" i="26" s="1"/>
  <c r="E165" i="29"/>
  <c r="E165" i="32"/>
  <c r="Z83" i="30"/>
  <c r="G157" i="30"/>
  <c r="H157" i="30" s="1"/>
  <c r="I157" i="30" s="1"/>
  <c r="Z83" i="28"/>
  <c r="G157" i="28"/>
  <c r="H157" i="28" s="1"/>
  <c r="I157" i="28" s="1"/>
  <c r="Z83" i="26"/>
  <c r="G157" i="26"/>
  <c r="H157" i="26" s="1"/>
  <c r="I157" i="26" s="1"/>
  <c r="Z83" i="25"/>
  <c r="G157" i="25"/>
  <c r="H157" i="25" s="1"/>
  <c r="I157" i="25" s="1"/>
  <c r="Z83" i="27"/>
  <c r="G157" i="27"/>
  <c r="H157" i="27" s="1"/>
  <c r="I157" i="27" s="1"/>
  <c r="Z85" i="1"/>
  <c r="G159" i="1"/>
  <c r="E165" i="30"/>
  <c r="C201" i="27"/>
  <c r="E201" i="27" s="1"/>
  <c r="E165" i="26"/>
  <c r="E165" i="27"/>
  <c r="E176" i="28"/>
  <c r="C201" i="28"/>
  <c r="E176" i="29"/>
  <c r="C201" i="29"/>
  <c r="E201" i="29" s="1"/>
  <c r="E176" i="30"/>
  <c r="C201" i="30"/>
  <c r="E201" i="30" s="1"/>
  <c r="E176" i="32"/>
  <c r="C201" i="32"/>
  <c r="E201" i="32" s="1"/>
  <c r="G192" i="1"/>
  <c r="Q81" i="1" s="1"/>
  <c r="G193" i="1"/>
  <c r="Q82" i="1" s="1"/>
  <c r="G194" i="1"/>
  <c r="Q83" i="1" s="1"/>
  <c r="G195" i="1"/>
  <c r="Q84" i="1" s="1"/>
  <c r="E178" i="32"/>
  <c r="E178" i="30"/>
  <c r="E178" i="29"/>
  <c r="E180" i="28"/>
  <c r="E178" i="26"/>
  <c r="B501" i="21"/>
  <c r="E176" i="26" l="1"/>
  <c r="Z84" i="26"/>
  <c r="G158" i="26"/>
  <c r="H158" i="26" s="1"/>
  <c r="I158" i="26" s="1"/>
  <c r="Z84" i="30"/>
  <c r="G158" i="30"/>
  <c r="H158" i="30" s="1"/>
  <c r="I158" i="30" s="1"/>
  <c r="Z84" i="25"/>
  <c r="G158" i="25"/>
  <c r="H158" i="25" s="1"/>
  <c r="I158" i="25" s="1"/>
  <c r="Z84" i="28"/>
  <c r="G158" i="28"/>
  <c r="H158" i="28" s="1"/>
  <c r="I158" i="28" s="1"/>
  <c r="Z84" i="27"/>
  <c r="G158" i="27"/>
  <c r="H158" i="27" s="1"/>
  <c r="I158" i="27" s="1"/>
  <c r="Z86" i="1"/>
  <c r="G160" i="1"/>
  <c r="B500" i="21"/>
  <c r="B477" i="21"/>
  <c r="G200" i="32"/>
  <c r="Q89" i="32" s="1"/>
  <c r="F164" i="32"/>
  <c r="H164" i="32" s="1"/>
  <c r="I164" i="32" s="1"/>
  <c r="F140" i="32"/>
  <c r="H140" i="32" s="1"/>
  <c r="I140" i="32" s="1"/>
  <c r="G199" i="32"/>
  <c r="Q88" i="32" s="1"/>
  <c r="F163" i="32"/>
  <c r="H163" i="32" s="1"/>
  <c r="I163" i="32" s="1"/>
  <c r="F164" i="30"/>
  <c r="G200" i="30"/>
  <c r="Q89" i="30" s="1"/>
  <c r="F140" i="30"/>
  <c r="H140" i="30" s="1"/>
  <c r="I140" i="30" s="1"/>
  <c r="G199" i="30"/>
  <c r="Q88" i="30" s="1"/>
  <c r="F163" i="30"/>
  <c r="F164" i="29"/>
  <c r="H164" i="29" s="1"/>
  <c r="I164" i="29" s="1"/>
  <c r="G200" i="29"/>
  <c r="Q89" i="29" s="1"/>
  <c r="F140" i="29"/>
  <c r="H140" i="29" s="1"/>
  <c r="I140" i="29" s="1"/>
  <c r="G199" i="29"/>
  <c r="Q88" i="29" s="1"/>
  <c r="F163" i="29"/>
  <c r="H163" i="29" s="1"/>
  <c r="I163" i="29" s="1"/>
  <c r="G200" i="28"/>
  <c r="Q89" i="28" s="1"/>
  <c r="F164" i="28"/>
  <c r="F140" i="28"/>
  <c r="H140" i="28" s="1"/>
  <c r="I140" i="28" s="1"/>
  <c r="F163" i="28"/>
  <c r="F164" i="26"/>
  <c r="F140" i="26"/>
  <c r="H140" i="26" s="1"/>
  <c r="I140" i="26" s="1"/>
  <c r="F163" i="26"/>
  <c r="F164" i="27"/>
  <c r="F140" i="27"/>
  <c r="H140" i="27" s="1"/>
  <c r="I140" i="27" s="1"/>
  <c r="F163" i="27"/>
  <c r="U32" i="29" l="1"/>
  <c r="U33" i="29"/>
  <c r="H33" i="29" s="1"/>
  <c r="Z85" i="28"/>
  <c r="G159" i="28"/>
  <c r="H159" i="28" s="1"/>
  <c r="I159" i="28" s="1"/>
  <c r="Z85" i="26"/>
  <c r="G159" i="26"/>
  <c r="H159" i="26" s="1"/>
  <c r="I159" i="26" s="1"/>
  <c r="Z85" i="27"/>
  <c r="G159" i="27"/>
  <c r="H159" i="27" s="1"/>
  <c r="I159" i="27" s="1"/>
  <c r="Z85" i="30"/>
  <c r="G159" i="30"/>
  <c r="H159" i="30" s="1"/>
  <c r="I159" i="30" s="1"/>
  <c r="Z85" i="25"/>
  <c r="G159" i="25"/>
  <c r="H159" i="25" s="1"/>
  <c r="I159" i="25" s="1"/>
  <c r="Z87" i="1"/>
  <c r="G161" i="1"/>
  <c r="I165" i="32"/>
  <c r="I165" i="29"/>
  <c r="Z86" i="28" l="1"/>
  <c r="G160" i="28"/>
  <c r="H160" i="28" s="1"/>
  <c r="I160" i="28" s="1"/>
  <c r="Z86" i="30"/>
  <c r="G160" i="30"/>
  <c r="H160" i="30" s="1"/>
  <c r="I160" i="30" s="1"/>
  <c r="Z86" i="26"/>
  <c r="G160" i="26"/>
  <c r="H160" i="26" s="1"/>
  <c r="I160" i="26" s="1"/>
  <c r="Z86" i="25"/>
  <c r="G160" i="25"/>
  <c r="H160" i="25" s="1"/>
  <c r="I160" i="25" s="1"/>
  <c r="Z86" i="27"/>
  <c r="G160" i="27"/>
  <c r="H160" i="27" s="1"/>
  <c r="I160" i="27" s="1"/>
  <c r="Z88" i="1"/>
  <c r="G162" i="1"/>
  <c r="D114" i="1"/>
  <c r="T114" i="1" s="1"/>
  <c r="D126" i="1"/>
  <c r="T126" i="1" s="1"/>
  <c r="D110" i="1"/>
  <c r="T110" i="1" s="1"/>
  <c r="D118" i="1"/>
  <c r="T118" i="1" s="1"/>
  <c r="D106" i="1"/>
  <c r="T106" i="1" s="1"/>
  <c r="D122" i="1"/>
  <c r="T122" i="1" s="1"/>
  <c r="I110" i="1"/>
  <c r="I106" i="1"/>
  <c r="I126" i="1"/>
  <c r="I118" i="1"/>
  <c r="I122" i="1"/>
  <c r="I114" i="1"/>
  <c r="H117" i="1"/>
  <c r="H121" i="1"/>
  <c r="H125" i="1"/>
  <c r="H128" i="1"/>
  <c r="H109" i="1"/>
  <c r="H113" i="1"/>
  <c r="H110" i="1"/>
  <c r="H126" i="1"/>
  <c r="H114" i="1"/>
  <c r="H118" i="1"/>
  <c r="H122" i="1"/>
  <c r="D105" i="1"/>
  <c r="T105" i="1" s="1"/>
  <c r="C105" i="1" s="1"/>
  <c r="C141" i="1" s="1"/>
  <c r="C177" i="1" s="1"/>
  <c r="D121" i="1"/>
  <c r="T121" i="1" s="1"/>
  <c r="D125" i="1"/>
  <c r="T125" i="1" s="1"/>
  <c r="D117" i="1"/>
  <c r="T117" i="1" s="1"/>
  <c r="D109" i="1"/>
  <c r="T109" i="1" s="1"/>
  <c r="D128" i="1"/>
  <c r="T128" i="1" s="1"/>
  <c r="D113" i="1"/>
  <c r="T113" i="1" s="1"/>
  <c r="I117" i="1"/>
  <c r="I113" i="1"/>
  <c r="I128" i="1"/>
  <c r="I105" i="1"/>
  <c r="I121" i="1"/>
  <c r="I125" i="1"/>
  <c r="I109" i="1"/>
  <c r="L59" i="20"/>
  <c r="I58" i="20"/>
  <c r="L60" i="20"/>
  <c r="I60" i="20"/>
  <c r="L58" i="20"/>
  <c r="L57" i="20"/>
  <c r="I57" i="20"/>
  <c r="K620" i="21"/>
  <c r="L620" i="21" s="1"/>
  <c r="K536" i="21"/>
  <c r="L536" i="21" s="1"/>
  <c r="K452" i="21"/>
  <c r="L452" i="21" s="1"/>
  <c r="K368" i="21"/>
  <c r="L368" i="21" s="1"/>
  <c r="K284" i="21"/>
  <c r="L284" i="21" s="1"/>
  <c r="K200" i="21"/>
  <c r="L200" i="21" s="1"/>
  <c r="K32" i="21"/>
  <c r="L32" i="21" s="1"/>
  <c r="H620" i="21"/>
  <c r="F620" i="21"/>
  <c r="H536" i="21"/>
  <c r="F536" i="21"/>
  <c r="H452" i="21"/>
  <c r="F452" i="21"/>
  <c r="H368" i="21"/>
  <c r="I368" i="21" s="1"/>
  <c r="J368" i="21" s="1"/>
  <c r="F368" i="21"/>
  <c r="H284" i="21"/>
  <c r="F284" i="21"/>
  <c r="H200" i="21"/>
  <c r="F200" i="21"/>
  <c r="H116" i="21"/>
  <c r="F116" i="21"/>
  <c r="H32" i="21"/>
  <c r="F32" i="21"/>
  <c r="K116" i="21"/>
  <c r="L116" i="21" s="1"/>
  <c r="F140" i="1"/>
  <c r="C118" i="1" l="1"/>
  <c r="C154" i="1" s="1"/>
  <c r="W118" i="1"/>
  <c r="G118" i="1" s="1"/>
  <c r="J118" i="1" s="1"/>
  <c r="V118" i="1"/>
  <c r="F118" i="1" s="1"/>
  <c r="W117" i="1"/>
  <c r="G117" i="1" s="1"/>
  <c r="J117" i="1" s="1"/>
  <c r="C117" i="1"/>
  <c r="C153" i="1" s="1"/>
  <c r="V117" i="1"/>
  <c r="F117" i="1" s="1"/>
  <c r="C128" i="1"/>
  <c r="C164" i="1" s="1"/>
  <c r="W128" i="1"/>
  <c r="G128" i="1" s="1"/>
  <c r="J128" i="1" s="1"/>
  <c r="V128" i="1"/>
  <c r="F128" i="1" s="1"/>
  <c r="C125" i="1"/>
  <c r="C161" i="1" s="1"/>
  <c r="W125" i="1"/>
  <c r="G125" i="1" s="1"/>
  <c r="J125" i="1" s="1"/>
  <c r="V125" i="1"/>
  <c r="F125" i="1" s="1"/>
  <c r="C126" i="1"/>
  <c r="C162" i="1" s="1"/>
  <c r="W126" i="1"/>
  <c r="G126" i="1" s="1"/>
  <c r="J126" i="1" s="1"/>
  <c r="V126" i="1"/>
  <c r="F126" i="1" s="1"/>
  <c r="W121" i="1"/>
  <c r="G121" i="1" s="1"/>
  <c r="J121" i="1" s="1"/>
  <c r="C121" i="1"/>
  <c r="C157" i="1" s="1"/>
  <c r="V121" i="1"/>
  <c r="F121" i="1" s="1"/>
  <c r="C114" i="1"/>
  <c r="C150" i="1" s="1"/>
  <c r="W114" i="1"/>
  <c r="G114" i="1" s="1"/>
  <c r="J114" i="1" s="1"/>
  <c r="V114" i="1"/>
  <c r="F114" i="1" s="1"/>
  <c r="C113" i="1"/>
  <c r="C149" i="1" s="1"/>
  <c r="W113" i="1"/>
  <c r="G113" i="1" s="1"/>
  <c r="J113" i="1" s="1"/>
  <c r="V113" i="1"/>
  <c r="F113" i="1" s="1"/>
  <c r="W122" i="1"/>
  <c r="G122" i="1" s="1"/>
  <c r="J122" i="1" s="1"/>
  <c r="C122" i="1"/>
  <c r="C158" i="1" s="1"/>
  <c r="V122" i="1"/>
  <c r="F122" i="1" s="1"/>
  <c r="C106" i="1"/>
  <c r="C142" i="1" s="1"/>
  <c r="V106" i="1"/>
  <c r="F106" i="1" s="1"/>
  <c r="C109" i="1"/>
  <c r="C145" i="1" s="1"/>
  <c r="V109" i="1"/>
  <c r="F109" i="1" s="1"/>
  <c r="C110" i="1"/>
  <c r="C146" i="1" s="1"/>
  <c r="V110" i="1"/>
  <c r="F110" i="1" s="1"/>
  <c r="Z87" i="25"/>
  <c r="G161" i="25"/>
  <c r="H161" i="25" s="1"/>
  <c r="I161" i="25" s="1"/>
  <c r="Z87" i="28"/>
  <c r="G161" i="28"/>
  <c r="H161" i="28" s="1"/>
  <c r="I161" i="28" s="1"/>
  <c r="Z87" i="27"/>
  <c r="G161" i="27"/>
  <c r="H161" i="27" s="1"/>
  <c r="I161" i="27" s="1"/>
  <c r="Z87" i="30"/>
  <c r="G161" i="30"/>
  <c r="H161" i="30" s="1"/>
  <c r="I161" i="30" s="1"/>
  <c r="Z87" i="26"/>
  <c r="G161" i="26"/>
  <c r="H161" i="26" s="1"/>
  <c r="I161" i="26" s="1"/>
  <c r="Z89" i="1"/>
  <c r="G164" i="1" s="1"/>
  <c r="G163" i="1"/>
  <c r="G620" i="21"/>
  <c r="G368" i="21"/>
  <c r="M368" i="21" s="1"/>
  <c r="V374" i="28" s="1"/>
  <c r="H374" i="28" s="1"/>
  <c r="G200" i="21"/>
  <c r="G284" i="21"/>
  <c r="G452" i="21"/>
  <c r="G32" i="21"/>
  <c r="I62" i="20"/>
  <c r="I63" i="20" s="1"/>
  <c r="C6" i="20" s="1"/>
  <c r="D13" i="21" s="1"/>
  <c r="L63" i="20"/>
  <c r="E6" i="20" s="1"/>
  <c r="F6" i="20" s="1"/>
  <c r="B369" i="21"/>
  <c r="B370" i="21"/>
  <c r="B454" i="21"/>
  <c r="B537" i="21"/>
  <c r="B538" i="21"/>
  <c r="B622" i="21"/>
  <c r="I452" i="21"/>
  <c r="J452" i="21" s="1"/>
  <c r="G536" i="21"/>
  <c r="I620" i="21"/>
  <c r="J620" i="21" s="1"/>
  <c r="B621" i="21"/>
  <c r="I536" i="21"/>
  <c r="J536" i="21" s="1"/>
  <c r="B453" i="21"/>
  <c r="B201" i="21"/>
  <c r="I200" i="21"/>
  <c r="J200" i="21" s="1"/>
  <c r="B202" i="21"/>
  <c r="I284" i="21"/>
  <c r="J284" i="21" s="1"/>
  <c r="B286" i="21"/>
  <c r="B285" i="21"/>
  <c r="I116" i="21"/>
  <c r="J116" i="21" s="1"/>
  <c r="I32" i="21"/>
  <c r="J32" i="21" s="1"/>
  <c r="G116" i="21"/>
  <c r="F200" i="32"/>
  <c r="H200" i="32" s="1"/>
  <c r="I200" i="32" s="1"/>
  <c r="F199" i="32"/>
  <c r="H199" i="32" s="1"/>
  <c r="I199" i="32" s="1"/>
  <c r="F176" i="32"/>
  <c r="T32" i="32"/>
  <c r="F200" i="30"/>
  <c r="H200" i="30" s="1"/>
  <c r="I200" i="30" s="1"/>
  <c r="F199" i="30"/>
  <c r="H199" i="30" s="1"/>
  <c r="I199" i="30" s="1"/>
  <c r="F176" i="30"/>
  <c r="T32" i="30"/>
  <c r="F200" i="29"/>
  <c r="H200" i="29" s="1"/>
  <c r="I200" i="29" s="1"/>
  <c r="F199" i="29"/>
  <c r="H199" i="29" s="1"/>
  <c r="I199" i="29" s="1"/>
  <c r="F176" i="29"/>
  <c r="T32" i="29"/>
  <c r="F200" i="28"/>
  <c r="H200" i="28" s="1"/>
  <c r="I200" i="28" s="1"/>
  <c r="F199" i="28"/>
  <c r="F176" i="28"/>
  <c r="B417" i="21"/>
  <c r="B416" i="21"/>
  <c r="T32" i="28"/>
  <c r="F200" i="27"/>
  <c r="F176" i="27"/>
  <c r="F368" i="27"/>
  <c r="F344" i="27"/>
  <c r="F314" i="27"/>
  <c r="T32" i="27"/>
  <c r="F176" i="26"/>
  <c r="T32" i="26"/>
  <c r="U34" i="25"/>
  <c r="H34" i="25" s="1"/>
  <c r="B141" i="21"/>
  <c r="F199" i="1"/>
  <c r="F200" i="1"/>
  <c r="F176" i="1"/>
  <c r="F367" i="1"/>
  <c r="F368" i="1"/>
  <c r="B80" i="21"/>
  <c r="B81" i="21"/>
  <c r="T32" i="1"/>
  <c r="K128" i="1" l="1"/>
  <c r="U67" i="1"/>
  <c r="H106" i="1" s="1"/>
  <c r="U66" i="32"/>
  <c r="H105" i="32" s="1"/>
  <c r="J105" i="32" s="1"/>
  <c r="K105" i="32" s="1"/>
  <c r="U66" i="30"/>
  <c r="H105" i="30" s="1"/>
  <c r="J105" i="30" s="1"/>
  <c r="K105" i="30" s="1"/>
  <c r="U66" i="29"/>
  <c r="H105" i="29" s="1"/>
  <c r="J105" i="29" s="1"/>
  <c r="K105" i="29" s="1"/>
  <c r="U66" i="28"/>
  <c r="H105" i="28" s="1"/>
  <c r="U66" i="27"/>
  <c r="H105" i="27" s="1"/>
  <c r="J105" i="27" s="1"/>
  <c r="K105" i="27" s="1"/>
  <c r="U66" i="26"/>
  <c r="H105" i="26" s="1"/>
  <c r="J105" i="26" s="1"/>
  <c r="K105" i="26" s="1"/>
  <c r="U66" i="25"/>
  <c r="H105" i="25" s="1"/>
  <c r="J105" i="25" s="1"/>
  <c r="K105" i="25" s="1"/>
  <c r="U68" i="26"/>
  <c r="H107" i="26" s="1"/>
  <c r="J107" i="26" s="1"/>
  <c r="K107" i="26" s="1"/>
  <c r="W110" i="1"/>
  <c r="G110" i="1" s="1"/>
  <c r="J110" i="1" s="1"/>
  <c r="K110" i="1" s="1"/>
  <c r="W106" i="1"/>
  <c r="G106" i="1" s="1"/>
  <c r="W109" i="1"/>
  <c r="G109" i="1" s="1"/>
  <c r="J109" i="1" s="1"/>
  <c r="K109" i="1" s="1"/>
  <c r="K114" i="1"/>
  <c r="K126" i="1"/>
  <c r="K118" i="1"/>
  <c r="K122" i="1"/>
  <c r="M452" i="21"/>
  <c r="V374" i="29" s="1"/>
  <c r="H374" i="29" s="1"/>
  <c r="M200" i="21"/>
  <c r="V374" i="26" s="1"/>
  <c r="H374" i="26" s="1"/>
  <c r="M284" i="21"/>
  <c r="V374" i="27" s="1"/>
  <c r="H374" i="27" s="1"/>
  <c r="M536" i="21"/>
  <c r="V374" i="30" s="1"/>
  <c r="H374" i="30" s="1"/>
  <c r="M620" i="21"/>
  <c r="V374" i="32" s="1"/>
  <c r="H374" i="32" s="1"/>
  <c r="M116" i="21"/>
  <c r="V374" i="25" s="1"/>
  <c r="H374" i="25" s="1"/>
  <c r="U32" i="25"/>
  <c r="U33" i="25"/>
  <c r="H33" i="25" s="1"/>
  <c r="M32" i="21"/>
  <c r="K117" i="1"/>
  <c r="K113" i="1"/>
  <c r="K125" i="1"/>
  <c r="K121" i="1"/>
  <c r="E157" i="1"/>
  <c r="H157" i="1" s="1"/>
  <c r="I157" i="1" s="1"/>
  <c r="C193" i="1"/>
  <c r="E193" i="1" s="1"/>
  <c r="H193" i="1" s="1"/>
  <c r="I193" i="1" s="1"/>
  <c r="E153" i="1"/>
  <c r="H153" i="1" s="1"/>
  <c r="I153" i="1" s="1"/>
  <c r="C189" i="1"/>
  <c r="E189" i="1" s="1"/>
  <c r="H189" i="1" s="1"/>
  <c r="I189" i="1" s="1"/>
  <c r="E149" i="1"/>
  <c r="H149" i="1" s="1"/>
  <c r="I149" i="1" s="1"/>
  <c r="C185" i="1"/>
  <c r="E185" i="1" s="1"/>
  <c r="E161" i="1"/>
  <c r="H161" i="1" s="1"/>
  <c r="I161" i="1" s="1"/>
  <c r="C197" i="1"/>
  <c r="E197" i="1" s="1"/>
  <c r="H197" i="1" s="1"/>
  <c r="I197" i="1" s="1"/>
  <c r="E158" i="1"/>
  <c r="H158" i="1" s="1"/>
  <c r="I158" i="1" s="1"/>
  <c r="C194" i="1"/>
  <c r="E194" i="1" s="1"/>
  <c r="H194" i="1" s="1"/>
  <c r="I194" i="1" s="1"/>
  <c r="E150" i="1"/>
  <c r="H150" i="1" s="1"/>
  <c r="I150" i="1" s="1"/>
  <c r="C186" i="1"/>
  <c r="E186" i="1" s="1"/>
  <c r="C198" i="1"/>
  <c r="E198" i="1" s="1"/>
  <c r="H198" i="1" s="1"/>
  <c r="I198" i="1" s="1"/>
  <c r="E162" i="1"/>
  <c r="H162" i="1" s="1"/>
  <c r="I162" i="1" s="1"/>
  <c r="E164" i="1"/>
  <c r="H164" i="1" s="1"/>
  <c r="I164" i="1" s="1"/>
  <c r="C200" i="1"/>
  <c r="E200" i="1" s="1"/>
  <c r="H200" i="1" s="1"/>
  <c r="I200" i="1" s="1"/>
  <c r="E154" i="1"/>
  <c r="H154" i="1" s="1"/>
  <c r="I154" i="1" s="1"/>
  <c r="C190" i="1"/>
  <c r="E190" i="1" s="1"/>
  <c r="H190" i="1" s="1"/>
  <c r="I190" i="1" s="1"/>
  <c r="C181" i="1"/>
  <c r="E181" i="1" s="1"/>
  <c r="E145" i="1"/>
  <c r="H145" i="1" s="1"/>
  <c r="I145" i="1" s="1"/>
  <c r="C182" i="1"/>
  <c r="E182" i="1" s="1"/>
  <c r="E146" i="1"/>
  <c r="H146" i="1" s="1"/>
  <c r="I146" i="1" s="1"/>
  <c r="E142" i="1"/>
  <c r="H142" i="1" s="1"/>
  <c r="I142" i="1" s="1"/>
  <c r="C178" i="1"/>
  <c r="E178" i="1" s="1"/>
  <c r="F314" i="1"/>
  <c r="B57" i="21" s="1"/>
  <c r="F344" i="28"/>
  <c r="B418" i="21" s="1"/>
  <c r="U34" i="28" s="1"/>
  <c r="H34" i="28" s="1"/>
  <c r="F314" i="28"/>
  <c r="B393" i="21" s="1"/>
  <c r="W314" i="28"/>
  <c r="N32" i="21"/>
  <c r="Z88" i="26"/>
  <c r="G162" i="26"/>
  <c r="H162" i="26" s="1"/>
  <c r="I162" i="26" s="1"/>
  <c r="Z88" i="27"/>
  <c r="G162" i="27"/>
  <c r="H162" i="27" s="1"/>
  <c r="I162" i="27" s="1"/>
  <c r="Z88" i="25"/>
  <c r="G162" i="25"/>
  <c r="H162" i="25" s="1"/>
  <c r="I162" i="25" s="1"/>
  <c r="Z88" i="30"/>
  <c r="G162" i="30"/>
  <c r="H162" i="30" s="1"/>
  <c r="I162" i="30" s="1"/>
  <c r="Z88" i="28"/>
  <c r="G162" i="28"/>
  <c r="H162" i="28" s="1"/>
  <c r="I162" i="28" s="1"/>
  <c r="F200" i="26"/>
  <c r="H200" i="26" s="1"/>
  <c r="I200" i="26" s="1"/>
  <c r="F199" i="26"/>
  <c r="H199" i="26" s="1"/>
  <c r="I199" i="26" s="1"/>
  <c r="H200" i="27"/>
  <c r="I200" i="27" s="1"/>
  <c r="F199" i="27"/>
  <c r="H199" i="27" s="1"/>
  <c r="I199" i="27" s="1"/>
  <c r="B334" i="21"/>
  <c r="U34" i="27" s="1"/>
  <c r="H34" i="27" s="1"/>
  <c r="B358" i="21"/>
  <c r="B309" i="21"/>
  <c r="B106" i="21"/>
  <c r="B105" i="21"/>
  <c r="I120" i="1"/>
  <c r="I112" i="1"/>
  <c r="I116" i="1"/>
  <c r="I108" i="1"/>
  <c r="I124" i="1"/>
  <c r="I119" i="1"/>
  <c r="I111" i="1"/>
  <c r="I107" i="1"/>
  <c r="I123" i="1"/>
  <c r="I127" i="1"/>
  <c r="I115" i="1"/>
  <c r="D119" i="1"/>
  <c r="T119" i="1" s="1"/>
  <c r="D115" i="1"/>
  <c r="T115" i="1" s="1"/>
  <c r="D107" i="1"/>
  <c r="T107" i="1" s="1"/>
  <c r="C107" i="1" s="1"/>
  <c r="C143" i="1" s="1"/>
  <c r="C179" i="1" s="1"/>
  <c r="D123" i="1"/>
  <c r="T123" i="1" s="1"/>
  <c r="D127" i="1"/>
  <c r="T127" i="1" s="1"/>
  <c r="D111" i="1"/>
  <c r="T111" i="1" s="1"/>
  <c r="H124" i="1"/>
  <c r="H112" i="1"/>
  <c r="H116" i="1"/>
  <c r="H120" i="1"/>
  <c r="H115" i="1"/>
  <c r="H119" i="1"/>
  <c r="H123" i="1"/>
  <c r="H127" i="1"/>
  <c r="H111" i="1"/>
  <c r="D124" i="1"/>
  <c r="T124" i="1" s="1"/>
  <c r="D112" i="1"/>
  <c r="T112" i="1" s="1"/>
  <c r="D116" i="1"/>
  <c r="T116" i="1" s="1"/>
  <c r="D108" i="1"/>
  <c r="T108" i="1" s="1"/>
  <c r="C108" i="1" s="1"/>
  <c r="C144" i="1" s="1"/>
  <c r="D120" i="1"/>
  <c r="T120" i="1" s="1"/>
  <c r="D104" i="1"/>
  <c r="T104" i="1" s="1"/>
  <c r="C104" i="1" s="1"/>
  <c r="B693" i="21"/>
  <c r="B670" i="21"/>
  <c r="B694" i="21"/>
  <c r="B610" i="21"/>
  <c r="B609" i="21"/>
  <c r="B586" i="21"/>
  <c r="U34" i="30" s="1"/>
  <c r="H34" i="30" s="1"/>
  <c r="B526" i="21"/>
  <c r="B525" i="21"/>
  <c r="B502" i="21"/>
  <c r="U34" i="29" s="1"/>
  <c r="H34" i="29" s="1"/>
  <c r="B441" i="21"/>
  <c r="B442" i="21"/>
  <c r="B274" i="21"/>
  <c r="B273" i="21"/>
  <c r="B357" i="21"/>
  <c r="B645" i="21"/>
  <c r="B669" i="21"/>
  <c r="B668" i="21"/>
  <c r="B585" i="21"/>
  <c r="B584" i="21"/>
  <c r="B561" i="21"/>
  <c r="B249" i="21"/>
  <c r="B248" i="21"/>
  <c r="B333" i="21"/>
  <c r="B332" i="21"/>
  <c r="B82" i="21"/>
  <c r="L47" i="20"/>
  <c r="I47" i="20"/>
  <c r="L46" i="20"/>
  <c r="I46" i="20"/>
  <c r="L45" i="20"/>
  <c r="I45" i="20"/>
  <c r="L44" i="20"/>
  <c r="L43" i="20"/>
  <c r="I43" i="20"/>
  <c r="L33" i="20"/>
  <c r="I33" i="20"/>
  <c r="L32" i="20"/>
  <c r="I32" i="20"/>
  <c r="L31" i="20"/>
  <c r="I31" i="20"/>
  <c r="L21" i="20"/>
  <c r="I21" i="20"/>
  <c r="L20" i="20"/>
  <c r="I20" i="20"/>
  <c r="L19" i="20"/>
  <c r="I19" i="20"/>
  <c r="J106" i="1" l="1"/>
  <c r="K106" i="1" s="1"/>
  <c r="F344" i="26"/>
  <c r="B250" i="21" s="1"/>
  <c r="U34" i="26" s="1"/>
  <c r="H34" i="26" s="1"/>
  <c r="G106" i="34"/>
  <c r="F314" i="26"/>
  <c r="B225" i="21" s="1"/>
  <c r="G64" i="34"/>
  <c r="H32" i="25"/>
  <c r="X71" i="25" s="1"/>
  <c r="G182" i="25" s="1"/>
  <c r="U33" i="32"/>
  <c r="H33" i="32" s="1"/>
  <c r="U32" i="27"/>
  <c r="H32" i="27" s="1"/>
  <c r="X70" i="27" s="1"/>
  <c r="G181" i="27" s="1"/>
  <c r="U33" i="27"/>
  <c r="H33" i="27" s="1"/>
  <c r="U32" i="30"/>
  <c r="H32" i="30" s="1"/>
  <c r="U33" i="30"/>
  <c r="H33" i="30" s="1"/>
  <c r="U32" i="26"/>
  <c r="H32" i="26" s="1"/>
  <c r="X70" i="26" s="1"/>
  <c r="G181" i="26" s="1"/>
  <c r="U33" i="26"/>
  <c r="H33" i="26" s="1"/>
  <c r="U32" i="28"/>
  <c r="U33" i="28"/>
  <c r="H33" i="28" s="1"/>
  <c r="U33" i="1"/>
  <c r="H33" i="1" s="1"/>
  <c r="U34" i="1"/>
  <c r="H34" i="1" s="1"/>
  <c r="V374" i="1"/>
  <c r="H374" i="1" s="1"/>
  <c r="B32" i="21" s="1"/>
  <c r="U35" i="1" s="1"/>
  <c r="H35" i="1" s="1"/>
  <c r="W123" i="1"/>
  <c r="G123" i="1" s="1"/>
  <c r="J123" i="1" s="1"/>
  <c r="C123" i="1"/>
  <c r="C159" i="1" s="1"/>
  <c r="V123" i="1"/>
  <c r="F123" i="1" s="1"/>
  <c r="W119" i="1"/>
  <c r="G119" i="1" s="1"/>
  <c r="J119" i="1" s="1"/>
  <c r="C119" i="1"/>
  <c r="C155" i="1" s="1"/>
  <c r="V119" i="1"/>
  <c r="F119" i="1" s="1"/>
  <c r="W116" i="1"/>
  <c r="G116" i="1" s="1"/>
  <c r="J116" i="1" s="1"/>
  <c r="C116" i="1"/>
  <c r="C152" i="1" s="1"/>
  <c r="V116" i="1"/>
  <c r="F116" i="1" s="1"/>
  <c r="C111" i="1"/>
  <c r="C147" i="1" s="1"/>
  <c r="V111" i="1"/>
  <c r="F111" i="1" s="1"/>
  <c r="C124" i="1"/>
  <c r="C160" i="1" s="1"/>
  <c r="W124" i="1"/>
  <c r="G124" i="1" s="1"/>
  <c r="J124" i="1" s="1"/>
  <c r="V124" i="1"/>
  <c r="F124" i="1" s="1"/>
  <c r="W120" i="1"/>
  <c r="G120" i="1" s="1"/>
  <c r="J120" i="1" s="1"/>
  <c r="C120" i="1"/>
  <c r="C156" i="1" s="1"/>
  <c r="V120" i="1"/>
  <c r="F120" i="1" s="1"/>
  <c r="W115" i="1"/>
  <c r="G115" i="1" s="1"/>
  <c r="J115" i="1" s="1"/>
  <c r="C115" i="1"/>
  <c r="C151" i="1" s="1"/>
  <c r="V115" i="1"/>
  <c r="F115" i="1" s="1"/>
  <c r="C112" i="1"/>
  <c r="C148" i="1" s="1"/>
  <c r="W112" i="1"/>
  <c r="G112" i="1" s="1"/>
  <c r="J112" i="1" s="1"/>
  <c r="V112" i="1"/>
  <c r="F112" i="1" s="1"/>
  <c r="C127" i="1"/>
  <c r="C163" i="1" s="1"/>
  <c r="W127" i="1"/>
  <c r="G127" i="1" s="1"/>
  <c r="J127" i="1" s="1"/>
  <c r="V127" i="1"/>
  <c r="F127" i="1" s="1"/>
  <c r="C180" i="1"/>
  <c r="E180" i="1" s="1"/>
  <c r="E144" i="1"/>
  <c r="H144" i="1" s="1"/>
  <c r="I144" i="1" s="1"/>
  <c r="V108" i="1"/>
  <c r="F108" i="1" s="1"/>
  <c r="Z89" i="25"/>
  <c r="G164" i="25" s="1"/>
  <c r="H164" i="25" s="1"/>
  <c r="I164" i="25" s="1"/>
  <c r="G163" i="25"/>
  <c r="H163" i="25" s="1"/>
  <c r="I163" i="25" s="1"/>
  <c r="Z89" i="30"/>
  <c r="G164" i="30" s="1"/>
  <c r="H164" i="30" s="1"/>
  <c r="I164" i="30" s="1"/>
  <c r="G163" i="30"/>
  <c r="H163" i="30" s="1"/>
  <c r="I163" i="30" s="1"/>
  <c r="Z89" i="26"/>
  <c r="G164" i="26" s="1"/>
  <c r="H164" i="26" s="1"/>
  <c r="I164" i="26" s="1"/>
  <c r="G163" i="26"/>
  <c r="H163" i="26" s="1"/>
  <c r="I163" i="26" s="1"/>
  <c r="Z89" i="28"/>
  <c r="G164" i="28" s="1"/>
  <c r="H164" i="28" s="1"/>
  <c r="I164" i="28" s="1"/>
  <c r="G163" i="28"/>
  <c r="H163" i="28" s="1"/>
  <c r="I163" i="28" s="1"/>
  <c r="Z89" i="27"/>
  <c r="G164" i="27" s="1"/>
  <c r="H164" i="27" s="1"/>
  <c r="I164" i="27" s="1"/>
  <c r="G163" i="27"/>
  <c r="H163" i="27" s="1"/>
  <c r="I163" i="27" s="1"/>
  <c r="X67" i="25"/>
  <c r="G178" i="25" s="1"/>
  <c r="X66" i="25"/>
  <c r="G177" i="25" s="1"/>
  <c r="X69" i="25"/>
  <c r="G180" i="25" s="1"/>
  <c r="X68" i="25"/>
  <c r="G179" i="25" s="1"/>
  <c r="X66" i="27"/>
  <c r="G177" i="27" s="1"/>
  <c r="Q66" i="27" s="1"/>
  <c r="X69" i="27"/>
  <c r="G180" i="27" s="1"/>
  <c r="X65" i="27"/>
  <c r="G176" i="27" s="1"/>
  <c r="X68" i="27"/>
  <c r="G179" i="27" s="1"/>
  <c r="X67" i="27"/>
  <c r="G178" i="27" s="1"/>
  <c r="B116" i="21"/>
  <c r="U32" i="32"/>
  <c r="H32" i="32" s="1"/>
  <c r="X66" i="32" s="1"/>
  <c r="U34" i="32"/>
  <c r="H34" i="32" s="1"/>
  <c r="H32" i="29"/>
  <c r="U32" i="1"/>
  <c r="H32" i="1" s="1"/>
  <c r="H36" i="1"/>
  <c r="H42" i="1"/>
  <c r="H44" i="1"/>
  <c r="X72" i="1" s="1"/>
  <c r="G183" i="1" s="1"/>
  <c r="Q72" i="1" s="1"/>
  <c r="B536" i="21"/>
  <c r="B620" i="21"/>
  <c r="U35" i="32" s="1"/>
  <c r="H35" i="32" s="1"/>
  <c r="B284" i="21"/>
  <c r="B452" i="21"/>
  <c r="B368" i="21"/>
  <c r="B200" i="21"/>
  <c r="G15" i="2"/>
  <c r="H33" i="2" s="1"/>
  <c r="I23" i="20"/>
  <c r="I24" i="20" s="1"/>
  <c r="C5" i="20" s="1"/>
  <c r="D12" i="21" s="1"/>
  <c r="G14" i="2"/>
  <c r="H32" i="2" s="1"/>
  <c r="G18" i="2"/>
  <c r="H36" i="2" s="1"/>
  <c r="G16" i="2"/>
  <c r="G17" i="2"/>
  <c r="H35" i="2" s="1"/>
  <c r="G199" i="28"/>
  <c r="G13" i="2"/>
  <c r="D17" i="2"/>
  <c r="G19" i="2"/>
  <c r="H37" i="2" s="1"/>
  <c r="I49" i="20"/>
  <c r="I50" i="20" s="1"/>
  <c r="C7" i="20" s="1"/>
  <c r="D14" i="21" s="1"/>
  <c r="U69" i="1" s="1"/>
  <c r="H108" i="1" s="1"/>
  <c r="L50" i="20"/>
  <c r="E7" i="20" s="1"/>
  <c r="F7" i="20" s="1"/>
  <c r="H14" i="21" s="1"/>
  <c r="I14" i="21" s="1"/>
  <c r="L35" i="20"/>
  <c r="E8" i="20" s="1"/>
  <c r="F8" i="20" s="1"/>
  <c r="H15" i="21" s="1"/>
  <c r="I15" i="21" s="1"/>
  <c r="I35" i="20"/>
  <c r="I36" i="20" s="1"/>
  <c r="C8" i="20" s="1"/>
  <c r="D15" i="21" s="1"/>
  <c r="L23" i="20"/>
  <c r="E5" i="20" s="1"/>
  <c r="F5" i="20" s="1"/>
  <c r="H12" i="21" s="1"/>
  <c r="I12" i="21" s="1"/>
  <c r="H55" i="1"/>
  <c r="X65" i="25" l="1"/>
  <c r="G176" i="25" s="1"/>
  <c r="Q65" i="25" s="1"/>
  <c r="U65" i="29"/>
  <c r="H104" i="29" s="1"/>
  <c r="U65" i="32"/>
  <c r="H104" i="32" s="1"/>
  <c r="U65" i="30"/>
  <c r="H104" i="30" s="1"/>
  <c r="U65" i="28"/>
  <c r="H104" i="28" s="1"/>
  <c r="V65" i="32"/>
  <c r="I104" i="32" s="1"/>
  <c r="V65" i="29"/>
  <c r="I104" i="29" s="1"/>
  <c r="V65" i="30"/>
  <c r="I104" i="30" s="1"/>
  <c r="V65" i="28"/>
  <c r="I104" i="28" s="1"/>
  <c r="U65" i="26"/>
  <c r="H104" i="26" s="1"/>
  <c r="U65" i="27"/>
  <c r="H104" i="27" s="1"/>
  <c r="V65" i="27"/>
  <c r="I104" i="27" s="1"/>
  <c r="V65" i="26"/>
  <c r="I104" i="26" s="1"/>
  <c r="V65" i="25"/>
  <c r="I104" i="25" s="1"/>
  <c r="K123" i="1"/>
  <c r="H176" i="27"/>
  <c r="I176" i="27" s="1"/>
  <c r="Q65" i="27"/>
  <c r="H178" i="27"/>
  <c r="I178" i="27" s="1"/>
  <c r="Q67" i="27"/>
  <c r="H179" i="25"/>
  <c r="I179" i="25" s="1"/>
  <c r="Q68" i="25"/>
  <c r="H177" i="25"/>
  <c r="I177" i="25" s="1"/>
  <c r="Q66" i="25"/>
  <c r="H179" i="27"/>
  <c r="I179" i="27" s="1"/>
  <c r="Q68" i="27"/>
  <c r="H180" i="25"/>
  <c r="I180" i="25" s="1"/>
  <c r="Q69" i="25"/>
  <c r="H181" i="26"/>
  <c r="I181" i="26" s="1"/>
  <c r="Q70" i="26"/>
  <c r="H182" i="25"/>
  <c r="I182" i="25" s="1"/>
  <c r="Q71" i="25"/>
  <c r="H199" i="28"/>
  <c r="I199" i="28" s="1"/>
  <c r="Q88" i="28"/>
  <c r="H180" i="27"/>
  <c r="I180" i="27" s="1"/>
  <c r="Q69" i="27"/>
  <c r="H178" i="25"/>
  <c r="I178" i="25" s="1"/>
  <c r="Q67" i="25"/>
  <c r="H181" i="27"/>
  <c r="I181" i="27" s="1"/>
  <c r="Q70" i="27"/>
  <c r="V67" i="26"/>
  <c r="I106" i="26" s="1"/>
  <c r="V67" i="27"/>
  <c r="I106" i="27" s="1"/>
  <c r="V65" i="1"/>
  <c r="I104" i="1" s="1"/>
  <c r="U68" i="1"/>
  <c r="H107" i="1" s="1"/>
  <c r="U67" i="26"/>
  <c r="H106" i="26" s="1"/>
  <c r="U67" i="27"/>
  <c r="H106" i="27" s="1"/>
  <c r="X70" i="1"/>
  <c r="G181" i="1" s="1"/>
  <c r="X71" i="1"/>
  <c r="G182" i="1" s="1"/>
  <c r="W111" i="1"/>
  <c r="G111" i="1" s="1"/>
  <c r="J111" i="1" s="1"/>
  <c r="K111" i="1" s="1"/>
  <c r="K127" i="1"/>
  <c r="K124" i="1"/>
  <c r="K115" i="1"/>
  <c r="K116" i="1"/>
  <c r="U52" i="27"/>
  <c r="H52" i="27" s="1"/>
  <c r="U35" i="27"/>
  <c r="H35" i="27" s="1"/>
  <c r="U52" i="25"/>
  <c r="H52" i="25" s="1"/>
  <c r="U35" i="25"/>
  <c r="H35" i="25" s="1"/>
  <c r="U52" i="26"/>
  <c r="H52" i="26" s="1"/>
  <c r="U35" i="26"/>
  <c r="H35" i="26" s="1"/>
  <c r="U52" i="30"/>
  <c r="H52" i="30" s="1"/>
  <c r="U35" i="30"/>
  <c r="H35" i="30" s="1"/>
  <c r="U52" i="28"/>
  <c r="H52" i="28" s="1"/>
  <c r="U35" i="28"/>
  <c r="H35" i="28" s="1"/>
  <c r="U52" i="29"/>
  <c r="H52" i="29" s="1"/>
  <c r="U35" i="29"/>
  <c r="H35" i="29" s="1"/>
  <c r="K119" i="1"/>
  <c r="K120" i="1"/>
  <c r="K112" i="1"/>
  <c r="C192" i="1"/>
  <c r="E192" i="1" s="1"/>
  <c r="H192" i="1" s="1"/>
  <c r="I192" i="1" s="1"/>
  <c r="E156" i="1"/>
  <c r="H156" i="1" s="1"/>
  <c r="I156" i="1" s="1"/>
  <c r="E147" i="1"/>
  <c r="H147" i="1" s="1"/>
  <c r="I147" i="1" s="1"/>
  <c r="C183" i="1"/>
  <c r="E183" i="1" s="1"/>
  <c r="H183" i="1" s="1"/>
  <c r="I183" i="1" s="1"/>
  <c r="C191" i="1"/>
  <c r="E191" i="1" s="1"/>
  <c r="H191" i="1" s="1"/>
  <c r="I191" i="1" s="1"/>
  <c r="E155" i="1"/>
  <c r="H155" i="1" s="1"/>
  <c r="I155" i="1" s="1"/>
  <c r="E148" i="1"/>
  <c r="H148" i="1" s="1"/>
  <c r="I148" i="1" s="1"/>
  <c r="C184" i="1"/>
  <c r="E184" i="1" s="1"/>
  <c r="E151" i="1"/>
  <c r="H151" i="1" s="1"/>
  <c r="I151" i="1" s="1"/>
  <c r="C187" i="1"/>
  <c r="E187" i="1" s="1"/>
  <c r="E152" i="1"/>
  <c r="H152" i="1" s="1"/>
  <c r="I152" i="1" s="1"/>
  <c r="C188" i="1"/>
  <c r="E188" i="1" s="1"/>
  <c r="H188" i="1" s="1"/>
  <c r="I188" i="1" s="1"/>
  <c r="E159" i="1"/>
  <c r="H159" i="1" s="1"/>
  <c r="I159" i="1" s="1"/>
  <c r="C195" i="1"/>
  <c r="E195" i="1" s="1"/>
  <c r="H195" i="1" s="1"/>
  <c r="I195" i="1" s="1"/>
  <c r="E163" i="1"/>
  <c r="H163" i="1" s="1"/>
  <c r="I163" i="1" s="1"/>
  <c r="C199" i="1"/>
  <c r="E199" i="1" s="1"/>
  <c r="H199" i="1" s="1"/>
  <c r="I199" i="1" s="1"/>
  <c r="C196" i="1"/>
  <c r="E196" i="1" s="1"/>
  <c r="H196" i="1" s="1"/>
  <c r="I196" i="1" s="1"/>
  <c r="E160" i="1"/>
  <c r="H160" i="1" s="1"/>
  <c r="I160" i="1" s="1"/>
  <c r="W108" i="1"/>
  <c r="G108" i="1" s="1"/>
  <c r="J108" i="1" s="1"/>
  <c r="K108" i="1" s="1"/>
  <c r="U66" i="1"/>
  <c r="H105" i="1" s="1"/>
  <c r="U65" i="25"/>
  <c r="U65" i="1"/>
  <c r="H104" i="1" s="1"/>
  <c r="I165" i="27"/>
  <c r="D18" i="2" s="1"/>
  <c r="I165" i="26"/>
  <c r="D14" i="2" s="1"/>
  <c r="I165" i="30"/>
  <c r="D15" i="2" s="1"/>
  <c r="X69" i="1"/>
  <c r="G180" i="1" s="1"/>
  <c r="X68" i="1"/>
  <c r="G179" i="1" s="1"/>
  <c r="Q68" i="1" s="1"/>
  <c r="X67" i="1"/>
  <c r="G178" i="1" s="1"/>
  <c r="X67" i="26"/>
  <c r="G178" i="26" s="1"/>
  <c r="X66" i="26"/>
  <c r="G177" i="26" s="1"/>
  <c r="X69" i="26"/>
  <c r="G180" i="26" s="1"/>
  <c r="X65" i="26"/>
  <c r="G176" i="26" s="1"/>
  <c r="X68" i="26"/>
  <c r="G179" i="26" s="1"/>
  <c r="X68" i="29"/>
  <c r="G179" i="29" s="1"/>
  <c r="X67" i="29"/>
  <c r="G178" i="29" s="1"/>
  <c r="X66" i="29"/>
  <c r="G177" i="29" s="1"/>
  <c r="X69" i="29"/>
  <c r="G180" i="29" s="1"/>
  <c r="X65" i="29"/>
  <c r="G176" i="29" s="1"/>
  <c r="X65" i="30"/>
  <c r="G176" i="30" s="1"/>
  <c r="X68" i="30"/>
  <c r="G179" i="30" s="1"/>
  <c r="X67" i="30"/>
  <c r="G178" i="30" s="1"/>
  <c r="X69" i="30"/>
  <c r="G180" i="30" s="1"/>
  <c r="X66" i="30"/>
  <c r="G177" i="30" s="1"/>
  <c r="X65" i="32"/>
  <c r="G176" i="32" s="1"/>
  <c r="X68" i="32"/>
  <c r="G179" i="32" s="1"/>
  <c r="X67" i="32"/>
  <c r="G178" i="32" s="1"/>
  <c r="X69" i="32"/>
  <c r="G180" i="32" s="1"/>
  <c r="X65" i="1"/>
  <c r="U52" i="32"/>
  <c r="H52" i="32" s="1"/>
  <c r="U36" i="32"/>
  <c r="H36" i="32" s="1"/>
  <c r="G177" i="32"/>
  <c r="H32" i="28"/>
  <c r="G184" i="1"/>
  <c r="G185" i="1"/>
  <c r="G186" i="1"/>
  <c r="G187" i="1"/>
  <c r="H56" i="1"/>
  <c r="X66" i="1" s="1"/>
  <c r="G177" i="1" s="1"/>
  <c r="Q66" i="1" s="1"/>
  <c r="U52" i="1"/>
  <c r="H52" i="1" s="1"/>
  <c r="H177" i="27"/>
  <c r="I177" i="27" s="1"/>
  <c r="J104" i="29" l="1"/>
  <c r="K104" i="29" s="1"/>
  <c r="K129" i="29" s="1"/>
  <c r="C19" i="2" s="1"/>
  <c r="J104" i="32"/>
  <c r="K104" i="32" s="1"/>
  <c r="K129" i="32" s="1"/>
  <c r="C17" i="2" s="1"/>
  <c r="J104" i="28"/>
  <c r="K104" i="28" s="1"/>
  <c r="J104" i="30"/>
  <c r="K104" i="30" s="1"/>
  <c r="K129" i="30" s="1"/>
  <c r="C15" i="2" s="1"/>
  <c r="J104" i="27"/>
  <c r="K104" i="27" s="1"/>
  <c r="J104" i="26"/>
  <c r="K104" i="26" s="1"/>
  <c r="I201" i="27"/>
  <c r="E18" i="2" s="1"/>
  <c r="H179" i="32"/>
  <c r="I179" i="32" s="1"/>
  <c r="Q68" i="32"/>
  <c r="H176" i="30"/>
  <c r="I176" i="30" s="1"/>
  <c r="Q65" i="30"/>
  <c r="H179" i="26"/>
  <c r="I179" i="26" s="1"/>
  <c r="Q68" i="26"/>
  <c r="H176" i="32"/>
  <c r="I176" i="32" s="1"/>
  <c r="Q65" i="32"/>
  <c r="H176" i="29"/>
  <c r="I176" i="29" s="1"/>
  <c r="Q65" i="29"/>
  <c r="H176" i="26"/>
  <c r="I176" i="26" s="1"/>
  <c r="Q65" i="26"/>
  <c r="H180" i="29"/>
  <c r="I180" i="29" s="1"/>
  <c r="Q69" i="29"/>
  <c r="H180" i="26"/>
  <c r="I180" i="26" s="1"/>
  <c r="Q69" i="26"/>
  <c r="H180" i="30"/>
  <c r="I180" i="30" s="1"/>
  <c r="Q69" i="30"/>
  <c r="H177" i="29"/>
  <c r="I177" i="29" s="1"/>
  <c r="Q66" i="29"/>
  <c r="H177" i="26"/>
  <c r="I177" i="26" s="1"/>
  <c r="Q66" i="26"/>
  <c r="H177" i="32"/>
  <c r="I177" i="32" s="1"/>
  <c r="Q66" i="32"/>
  <c r="H177" i="30"/>
  <c r="I177" i="30" s="1"/>
  <c r="Q66" i="30"/>
  <c r="H180" i="32"/>
  <c r="I180" i="32" s="1"/>
  <c r="Q69" i="32"/>
  <c r="H178" i="30"/>
  <c r="I178" i="30" s="1"/>
  <c r="Q67" i="30"/>
  <c r="H178" i="29"/>
  <c r="I178" i="29" s="1"/>
  <c r="Q67" i="29"/>
  <c r="H178" i="26"/>
  <c r="I178" i="26" s="1"/>
  <c r="Q67" i="26"/>
  <c r="J106" i="26"/>
  <c r="K106" i="26" s="1"/>
  <c r="H178" i="32"/>
  <c r="I178" i="32" s="1"/>
  <c r="Q67" i="32"/>
  <c r="H179" i="30"/>
  <c r="I179" i="30" s="1"/>
  <c r="Q68" i="30"/>
  <c r="H179" i="29"/>
  <c r="I179" i="29" s="1"/>
  <c r="Q68" i="29"/>
  <c r="H178" i="1"/>
  <c r="I178" i="1" s="1"/>
  <c r="Q67" i="1"/>
  <c r="H186" i="1"/>
  <c r="I186" i="1" s="1"/>
  <c r="Q75" i="1"/>
  <c r="H180" i="1"/>
  <c r="I180" i="1" s="1"/>
  <c r="Q69" i="1"/>
  <c r="H182" i="1"/>
  <c r="I182" i="1" s="1"/>
  <c r="Q71" i="1"/>
  <c r="H185" i="1"/>
  <c r="I185" i="1" s="1"/>
  <c r="Q74" i="1"/>
  <c r="H181" i="1"/>
  <c r="I181" i="1" s="1"/>
  <c r="Q70" i="1"/>
  <c r="H187" i="1"/>
  <c r="I187" i="1" s="1"/>
  <c r="Q76" i="1"/>
  <c r="H184" i="1"/>
  <c r="I184" i="1" s="1"/>
  <c r="Q73" i="1"/>
  <c r="J106" i="27"/>
  <c r="K106" i="27" s="1"/>
  <c r="H104" i="25"/>
  <c r="X67" i="28"/>
  <c r="G178" i="28" s="1"/>
  <c r="X69" i="28"/>
  <c r="G180" i="28" s="1"/>
  <c r="X68" i="28"/>
  <c r="G179" i="28" s="1"/>
  <c r="X65" i="28"/>
  <c r="G176" i="28" s="1"/>
  <c r="X66" i="28"/>
  <c r="G177" i="28" s="1"/>
  <c r="Q66" i="28" s="1"/>
  <c r="G176" i="1"/>
  <c r="Q65" i="1" s="1"/>
  <c r="D19" i="2"/>
  <c r="C140" i="1"/>
  <c r="C176" i="1" s="1"/>
  <c r="C129" i="1"/>
  <c r="K129" i="26" l="1"/>
  <c r="C14" i="2" s="1"/>
  <c r="K129" i="27"/>
  <c r="C18" i="2" s="1"/>
  <c r="F18" i="2" s="1"/>
  <c r="H18" i="2" s="1"/>
  <c r="I201" i="30"/>
  <c r="E15" i="2" s="1"/>
  <c r="F15" i="2" s="1"/>
  <c r="H15" i="2" s="1"/>
  <c r="I201" i="32"/>
  <c r="E17" i="2" s="1"/>
  <c r="F17" i="2" s="1"/>
  <c r="H17" i="2" s="1"/>
  <c r="I201" i="29"/>
  <c r="E19" i="2" s="1"/>
  <c r="F19" i="2" s="1"/>
  <c r="H19" i="2" s="1"/>
  <c r="I201" i="26"/>
  <c r="E14" i="2" s="1"/>
  <c r="H178" i="28"/>
  <c r="I178" i="28" s="1"/>
  <c r="Q67" i="28"/>
  <c r="H176" i="28"/>
  <c r="I176" i="28" s="1"/>
  <c r="Q65" i="28"/>
  <c r="H179" i="28"/>
  <c r="I179" i="28" s="1"/>
  <c r="Q68" i="28"/>
  <c r="H180" i="28"/>
  <c r="I180" i="28" s="1"/>
  <c r="Q69" i="28"/>
  <c r="G12" i="2"/>
  <c r="C165" i="1"/>
  <c r="F14" i="2" l="1"/>
  <c r="H14" i="2" s="1"/>
  <c r="G20" i="2"/>
  <c r="C201" i="1"/>
  <c r="AA68" i="1" l="1"/>
  <c r="B143" i="1" s="1"/>
  <c r="B141" i="28"/>
  <c r="O65" i="28" l="1"/>
  <c r="M66" i="28"/>
  <c r="U107" i="1"/>
  <c r="E107" i="1" s="1"/>
  <c r="M68" i="1"/>
  <c r="H81" i="34"/>
  <c r="H75" i="34"/>
  <c r="H82" i="34"/>
  <c r="U105" i="28"/>
  <c r="V105" i="28" s="1"/>
  <c r="B177" i="28"/>
  <c r="H68" i="34" s="1"/>
  <c r="B179" i="1"/>
  <c r="P75" i="28" l="1"/>
  <c r="V107" i="1"/>
  <c r="P83" i="28"/>
  <c r="P73" i="28"/>
  <c r="P79" i="28"/>
  <c r="P85" i="28"/>
  <c r="P84" i="28"/>
  <c r="P66" i="28"/>
  <c r="P70" i="28"/>
  <c r="P87" i="28"/>
  <c r="P81" i="28"/>
  <c r="P89" i="28"/>
  <c r="P78" i="28"/>
  <c r="P88" i="28"/>
  <c r="P74" i="28"/>
  <c r="P77" i="28"/>
  <c r="P76" i="28"/>
  <c r="P69" i="28"/>
  <c r="P71" i="28"/>
  <c r="P80" i="28"/>
  <c r="P68" i="28"/>
  <c r="P67" i="28"/>
  <c r="P65" i="28"/>
  <c r="P86" i="28"/>
  <c r="P82" i="28"/>
  <c r="P72" i="28"/>
  <c r="J155" i="34"/>
  <c r="J157" i="34"/>
  <c r="J162" i="34"/>
  <c r="J152" i="34"/>
  <c r="J150" i="34"/>
  <c r="J151" i="34"/>
  <c r="J160" i="34"/>
  <c r="J168" i="34"/>
  <c r="J169" i="34"/>
  <c r="J170" i="34"/>
  <c r="J167" i="34"/>
  <c r="J156" i="34"/>
  <c r="J165" i="34"/>
  <c r="J166" i="34"/>
  <c r="J154" i="34"/>
  <c r="J164" i="34"/>
  <c r="J158" i="34"/>
  <c r="J153" i="34"/>
  <c r="J161" i="34"/>
  <c r="J163" i="34"/>
  <c r="J171" i="34"/>
  <c r="J159" i="34"/>
  <c r="H124" i="34"/>
  <c r="H107" i="34"/>
  <c r="H123" i="34"/>
  <c r="H84" i="34"/>
  <c r="H114" i="34"/>
  <c r="H125" i="34"/>
  <c r="H113" i="34"/>
  <c r="H115" i="34"/>
  <c r="H127" i="34"/>
  <c r="H106" i="34"/>
  <c r="H109" i="34"/>
  <c r="H111" i="34"/>
  <c r="H122" i="34"/>
  <c r="H120" i="34"/>
  <c r="H121" i="34"/>
  <c r="H108" i="34"/>
  <c r="H112" i="34"/>
  <c r="H110" i="34"/>
  <c r="H126" i="34"/>
  <c r="H119" i="34"/>
  <c r="H117" i="34"/>
  <c r="H118" i="34"/>
  <c r="H116" i="34"/>
  <c r="H85" i="34"/>
  <c r="H77" i="34"/>
  <c r="H74" i="34"/>
  <c r="H76" i="34"/>
  <c r="H64" i="34"/>
  <c r="H78" i="34"/>
  <c r="H83" i="34"/>
  <c r="H65" i="34"/>
  <c r="H80" i="34"/>
  <c r="H79" i="34"/>
  <c r="H72" i="34"/>
  <c r="E105" i="28"/>
  <c r="D177" i="28" s="1"/>
  <c r="H71" i="34"/>
  <c r="H69" i="34"/>
  <c r="H66" i="34"/>
  <c r="H70" i="34"/>
  <c r="H67" i="34"/>
  <c r="H73" i="34"/>
  <c r="F105" i="28"/>
  <c r="W105" i="28"/>
  <c r="G105" i="28" s="1"/>
  <c r="J105" i="28" s="1"/>
  <c r="K105" i="28" s="1"/>
  <c r="K129" i="28" s="1"/>
  <c r="C13" i="2" s="1"/>
  <c r="F107" i="1"/>
  <c r="W107" i="1"/>
  <c r="G107" i="1" s="1"/>
  <c r="J107" i="1" s="1"/>
  <c r="K107" i="1" s="1"/>
  <c r="D143" i="1"/>
  <c r="E143" i="1" s="1"/>
  <c r="H143" i="1" s="1"/>
  <c r="I143" i="1" s="1"/>
  <c r="D179" i="1"/>
  <c r="E179" i="1" s="1"/>
  <c r="H179" i="1" s="1"/>
  <c r="I179" i="1" s="1"/>
  <c r="D141" i="28" l="1"/>
  <c r="D165" i="28" s="1"/>
  <c r="E165" i="28" s="1"/>
  <c r="E129" i="28"/>
  <c r="G31" i="2" s="1"/>
  <c r="H31" i="2" s="1"/>
  <c r="D201" i="28"/>
  <c r="E201" i="28" s="1"/>
  <c r="E177" i="28"/>
  <c r="H177" i="28" s="1"/>
  <c r="I177" i="28" s="1"/>
  <c r="I201" i="28" s="1"/>
  <c r="E13" i="2" s="1"/>
  <c r="E141" i="28"/>
  <c r="H141" i="28" s="1"/>
  <c r="I141" i="28" s="1"/>
  <c r="I165" i="28" s="1"/>
  <c r="D13" i="2" s="1"/>
  <c r="F129" i="28" l="1"/>
  <c r="F13" i="2"/>
  <c r="H13" i="2" s="1"/>
  <c r="B140" i="1"/>
  <c r="M65" i="1" l="1"/>
  <c r="U104" i="1"/>
  <c r="V104" i="1" s="1"/>
  <c r="B176" i="1"/>
  <c r="E104" i="1" l="1"/>
  <c r="D140" i="1" s="1"/>
  <c r="F104" i="1"/>
  <c r="W104" i="1"/>
  <c r="G104" i="1" s="1"/>
  <c r="J104" i="1" s="1"/>
  <c r="K104" i="1" s="1"/>
  <c r="D176" i="1" l="1"/>
  <c r="E176" i="1" s="1"/>
  <c r="H176" i="1" s="1"/>
  <c r="I176" i="1" s="1"/>
  <c r="E140" i="1"/>
  <c r="H140" i="1" s="1"/>
  <c r="I140" i="1" s="1"/>
  <c r="B141" i="1"/>
  <c r="O65" i="1" l="1"/>
  <c r="O66" i="1"/>
  <c r="M66" i="1"/>
  <c r="H153" i="34"/>
  <c r="F76" i="34"/>
  <c r="F72" i="34"/>
  <c r="F64" i="34"/>
  <c r="B177" i="1"/>
  <c r="F68" i="34" s="1"/>
  <c r="U105" i="1"/>
  <c r="P74" i="1" l="1"/>
  <c r="P72" i="1"/>
  <c r="P65" i="1"/>
  <c r="P81" i="1"/>
  <c r="P89" i="1"/>
  <c r="P85" i="1"/>
  <c r="P77" i="1"/>
  <c r="P70" i="1"/>
  <c r="P79" i="1"/>
  <c r="P69" i="1"/>
  <c r="P86" i="1"/>
  <c r="P73" i="1"/>
  <c r="P83" i="1"/>
  <c r="H156" i="34"/>
  <c r="P78" i="1"/>
  <c r="P75" i="1"/>
  <c r="P67" i="1"/>
  <c r="P82" i="1"/>
  <c r="P84" i="1"/>
  <c r="P68" i="1"/>
  <c r="P87" i="1"/>
  <c r="P66" i="1"/>
  <c r="F65" i="34"/>
  <c r="P88" i="1"/>
  <c r="P80" i="1"/>
  <c r="P71" i="1"/>
  <c r="P76" i="1"/>
  <c r="H151" i="34"/>
  <c r="H157" i="34"/>
  <c r="H160" i="34"/>
  <c r="H158" i="34"/>
  <c r="H162" i="34"/>
  <c r="H167" i="34"/>
  <c r="H166" i="34"/>
  <c r="H154" i="34"/>
  <c r="H169" i="34"/>
  <c r="H171" i="34"/>
  <c r="H159" i="34"/>
  <c r="H164" i="34"/>
  <c r="H168" i="34"/>
  <c r="H155" i="34"/>
  <c r="H150" i="34"/>
  <c r="H163" i="34"/>
  <c r="H152" i="34"/>
  <c r="H161" i="34"/>
  <c r="H165" i="34"/>
  <c r="H170" i="34"/>
  <c r="F108" i="34"/>
  <c r="F114" i="34"/>
  <c r="F106" i="34"/>
  <c r="F82" i="34"/>
  <c r="F115" i="34"/>
  <c r="F122" i="34"/>
  <c r="F124" i="34"/>
  <c r="F113" i="34"/>
  <c r="F126" i="34"/>
  <c r="F120" i="34"/>
  <c r="F110" i="34"/>
  <c r="F123" i="34"/>
  <c r="F119" i="34"/>
  <c r="F121" i="34"/>
  <c r="F111" i="34"/>
  <c r="F112" i="34"/>
  <c r="F117" i="34"/>
  <c r="F107" i="34"/>
  <c r="F109" i="34"/>
  <c r="F75" i="34"/>
  <c r="F116" i="34"/>
  <c r="F118" i="34"/>
  <c r="F125" i="34"/>
  <c r="F127" i="34"/>
  <c r="F77" i="34"/>
  <c r="F83" i="34"/>
  <c r="F74" i="34"/>
  <c r="F78" i="34"/>
  <c r="F85" i="34"/>
  <c r="F81" i="34"/>
  <c r="F84" i="34"/>
  <c r="F79" i="34"/>
  <c r="F80" i="34"/>
  <c r="F71" i="34"/>
  <c r="F73" i="34"/>
  <c r="F66" i="34"/>
  <c r="F69" i="34"/>
  <c r="F67" i="34"/>
  <c r="F70" i="34"/>
  <c r="E105" i="1"/>
  <c r="E129" i="1" s="1"/>
  <c r="G30" i="2" s="1"/>
  <c r="V105" i="1"/>
  <c r="F129" i="1" l="1"/>
  <c r="D141" i="1"/>
  <c r="D165" i="1" s="1"/>
  <c r="E165" i="1" s="1"/>
  <c r="D177" i="1"/>
  <c r="F105" i="1"/>
  <c r="W105" i="1"/>
  <c r="G105" i="1" s="1"/>
  <c r="H30" i="2"/>
  <c r="E141" i="1" l="1"/>
  <c r="H141" i="1" s="1"/>
  <c r="I141" i="1" s="1"/>
  <c r="I165" i="1" s="1"/>
  <c r="D12" i="2" s="1"/>
  <c r="E177" i="1"/>
  <c r="H177" i="1" s="1"/>
  <c r="I177" i="1" s="1"/>
  <c r="I201" i="1" s="1"/>
  <c r="E12" i="2" s="1"/>
  <c r="D201" i="1"/>
  <c r="E201" i="1" s="1"/>
  <c r="J105" i="1"/>
  <c r="K105" i="1" s="1"/>
  <c r="K129" i="1" s="1"/>
  <c r="C12" i="2" s="1"/>
  <c r="F12" i="2" l="1"/>
  <c r="H12" i="2" l="1"/>
  <c r="M12" i="21" s="1"/>
  <c r="N65" i="25" l="1"/>
  <c r="AA65" i="25"/>
  <c r="B140" i="25" s="1"/>
  <c r="B176" i="25" l="1"/>
  <c r="P76" i="25" s="1"/>
  <c r="P73" i="25"/>
  <c r="U104" i="25"/>
  <c r="M65" i="25"/>
  <c r="P87" i="25"/>
  <c r="P67" i="25" l="1"/>
  <c r="P75" i="25"/>
  <c r="P88" i="25"/>
  <c r="P74" i="25"/>
  <c r="O65" i="25"/>
  <c r="P72" i="25"/>
  <c r="P83" i="25"/>
  <c r="P66" i="25"/>
  <c r="P65" i="25"/>
  <c r="P84" i="25"/>
  <c r="P77" i="25"/>
  <c r="P79" i="25"/>
  <c r="P78" i="25"/>
  <c r="P80" i="25"/>
  <c r="P82" i="25"/>
  <c r="P86" i="25"/>
  <c r="P71" i="25"/>
  <c r="P89" i="25"/>
  <c r="P68" i="25"/>
  <c r="P85" i="25"/>
  <c r="E104" i="25"/>
  <c r="V104" i="25"/>
  <c r="P81" i="25"/>
  <c r="P70" i="25"/>
  <c r="P69" i="25"/>
  <c r="W104" i="25" l="1"/>
  <c r="G104" i="25" s="1"/>
  <c r="J104" i="25" s="1"/>
  <c r="K104" i="25" s="1"/>
  <c r="K129" i="25" s="1"/>
  <c r="C16" i="2" s="1"/>
  <c r="F104" i="25"/>
  <c r="D140" i="25"/>
  <c r="E129" i="25"/>
  <c r="D176" i="25"/>
  <c r="E176" i="25" l="1"/>
  <c r="H176" i="25" s="1"/>
  <c r="I176" i="25" s="1"/>
  <c r="I201" i="25" s="1"/>
  <c r="E16" i="2" s="1"/>
  <c r="E20" i="2" s="1"/>
  <c r="D201" i="25"/>
  <c r="E201" i="25" s="1"/>
  <c r="E140" i="25"/>
  <c r="H140" i="25" s="1"/>
  <c r="I140" i="25" s="1"/>
  <c r="I165" i="25" s="1"/>
  <c r="D16" i="2" s="1"/>
  <c r="D20" i="2" s="1"/>
  <c r="D165" i="25"/>
  <c r="E165" i="25" s="1"/>
  <c r="F129" i="25"/>
  <c r="G34" i="2"/>
  <c r="C20" i="2"/>
  <c r="H34" i="2" l="1"/>
  <c r="G38" i="2"/>
  <c r="H38" i="2" s="1"/>
  <c r="F16" i="2"/>
  <c r="M63" i="1" l="1"/>
  <c r="M7" i="34"/>
  <c r="M63" i="30"/>
  <c r="M63" i="25"/>
  <c r="M63" i="26"/>
  <c r="M63" i="27"/>
  <c r="M63" i="32"/>
  <c r="M63" i="29"/>
  <c r="M63" i="28"/>
  <c r="H16" i="2"/>
  <c r="F20" i="2"/>
  <c r="H20" i="2" s="1"/>
  <c r="B839" i="21" s="1"/>
  <c r="A839" i="21" s="1"/>
  <c r="H23" i="2" l="1"/>
  <c r="M61" i="1"/>
  <c r="M6" i="34"/>
  <c r="M61" i="29"/>
  <c r="M61" i="28"/>
  <c r="M61" i="27"/>
  <c r="M61" i="32"/>
  <c r="M61" i="25"/>
  <c r="M61" i="26"/>
  <c r="M6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Equality 03</author>
  </authors>
  <commentList>
    <comment ref="F79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Equality 03:</t>
        </r>
        <r>
          <rPr>
            <sz val="9"/>
            <color indexed="81"/>
            <rFont val="Tahoma"/>
            <family val="2"/>
          </rPr>
          <t xml:space="preserve">
http://proyeksipil.blogspot.co.id/2012/12/sebuah-bangunan-terdiri-dari-berbagai.html</t>
        </r>
      </text>
    </comment>
  </commentList>
</comments>
</file>

<file path=xl/sharedStrings.xml><?xml version="1.0" encoding="utf-8"?>
<sst xmlns="http://schemas.openxmlformats.org/spreadsheetml/2006/main" count="4689" uniqueCount="771">
  <si>
    <t>EXTERNAL OPAQUE WALL IDENTIFICATION</t>
  </si>
  <si>
    <t>W1</t>
  </si>
  <si>
    <t>No</t>
  </si>
  <si>
    <t>R</t>
  </si>
  <si>
    <t>U Value</t>
  </si>
  <si>
    <t>α (absorbtion factor)</t>
  </si>
  <si>
    <t>Weight of composite wall</t>
  </si>
  <si>
    <t>a</t>
  </si>
  <si>
    <t>b</t>
  </si>
  <si>
    <t>EXTERNAL FENESTRATION (GLASS) IDENTIFICATION</t>
  </si>
  <si>
    <t>SHGC</t>
  </si>
  <si>
    <t>F1</t>
  </si>
  <si>
    <t>F2</t>
  </si>
  <si>
    <t>F3</t>
  </si>
  <si>
    <t>SHADING DETAIL</t>
  </si>
  <si>
    <t>A</t>
  </si>
  <si>
    <t>Type :</t>
  </si>
  <si>
    <t>Horisontal</t>
  </si>
  <si>
    <t>No Shading</t>
  </si>
  <si>
    <t>Scef</t>
  </si>
  <si>
    <t>B</t>
  </si>
  <si>
    <t>C</t>
  </si>
  <si>
    <t>R1</t>
  </si>
  <si>
    <t>R2</t>
  </si>
  <si>
    <t>Façade</t>
  </si>
  <si>
    <t>Solar Factor</t>
  </si>
  <si>
    <t>m2</t>
  </si>
  <si>
    <t>SF</t>
  </si>
  <si>
    <t xml:space="preserve">A.  </t>
  </si>
  <si>
    <t>α ((1-WWR)*Uw*Tdeq)</t>
  </si>
  <si>
    <t>Heat Absorbtion Factor (α)</t>
  </si>
  <si>
    <t>Window to Wall Ratio (WWR)</t>
  </si>
  <si>
    <t>1-WWR</t>
  </si>
  <si>
    <t>Tdek</t>
  </si>
  <si>
    <t>OTTV</t>
  </si>
  <si>
    <t>(A) x OTTV</t>
  </si>
  <si>
    <t>Watt</t>
  </si>
  <si>
    <t>(1)</t>
  </si>
  <si>
    <t>(4)</t>
  </si>
  <si>
    <t>(5)</t>
  </si>
  <si>
    <t>(6)</t>
  </si>
  <si>
    <t>(7)</t>
  </si>
  <si>
    <t>(8)</t>
  </si>
  <si>
    <t>(9)</t>
  </si>
  <si>
    <t>(10)</t>
  </si>
  <si>
    <t>(11)</t>
  </si>
  <si>
    <t>= (5)/(1)</t>
  </si>
  <si>
    <t>= 1-(6)</t>
  </si>
  <si>
    <t>= (1)x(10)</t>
  </si>
  <si>
    <t>TOTAL</t>
  </si>
  <si>
    <t>B.</t>
  </si>
  <si>
    <t>(WWR*Uf*ΔT)</t>
  </si>
  <si>
    <t>ΔT</t>
  </si>
  <si>
    <t>(2)</t>
  </si>
  <si>
    <t>(3)</t>
  </si>
  <si>
    <t>= (2)/(1)</t>
  </si>
  <si>
    <t>= (3)x(4)x(5)</t>
  </si>
  <si>
    <t>= (1)x(6)</t>
  </si>
  <si>
    <t>C.</t>
  </si>
  <si>
    <t>(WWR*SC*SF)</t>
  </si>
  <si>
    <t>Solar Factor (SF)</t>
  </si>
  <si>
    <t>Shading Coefficient (SC=SCk*SCeff)</t>
  </si>
  <si>
    <t>Total</t>
  </si>
  <si>
    <t>Watt/m2</t>
  </si>
  <si>
    <t>D = A + B + C</t>
  </si>
  <si>
    <t>E</t>
  </si>
  <si>
    <t>D / E</t>
  </si>
  <si>
    <t>TABLE 1</t>
  </si>
  <si>
    <t>Nilai Panas Matahari per orientasi bangunan</t>
  </si>
  <si>
    <t>Utara</t>
  </si>
  <si>
    <t>Barat Laut</t>
  </si>
  <si>
    <t>Barat</t>
  </si>
  <si>
    <t>Barat Daya</t>
  </si>
  <si>
    <t>Selatan</t>
  </si>
  <si>
    <t>Tenggara</t>
  </si>
  <si>
    <t>Timur</t>
  </si>
  <si>
    <t>Timur Laut</t>
  </si>
  <si>
    <t>TABLE 2</t>
  </si>
  <si>
    <t>Nilai Tdek</t>
  </si>
  <si>
    <t>MATERIAL DINDING</t>
  </si>
  <si>
    <t>Berat/satuan luas (kg/m2)</t>
  </si>
  <si>
    <t>&lt; 125</t>
  </si>
  <si>
    <t>126 - 195</t>
  </si>
  <si>
    <t>&gt;195</t>
  </si>
  <si>
    <t>Tabel A.5</t>
  </si>
  <si>
    <t>Koefisien peneduh efektif untuk proyeksi horizontal pada berbagai sudut kemiringan</t>
  </si>
  <si>
    <t>Orientasi: Utara dan Selatan</t>
  </si>
  <si>
    <t>(derajat)</t>
  </si>
  <si>
    <t>0.80 17</t>
  </si>
  <si>
    <t>Tabel A.6</t>
  </si>
  <si>
    <t>Orientasi: Timur dan Barat</t>
  </si>
  <si>
    <t>Tabel A.7</t>
  </si>
  <si>
    <t>Orientasi: Timur Laut dan Barat Laut</t>
  </si>
  <si>
    <t>Tabel A.8</t>
  </si>
  <si>
    <t>Orientasi: Tenggara dan Barat Daya</t>
  </si>
  <si>
    <t>Tabel A.9</t>
  </si>
  <si>
    <t>Koefisien peneduh efektif untuk proyeksi vertikal pada berbagai sudut kemiringan</t>
  </si>
  <si>
    <t>Tabel A.10</t>
  </si>
  <si>
    <t>Tabel A.11</t>
  </si>
  <si>
    <t>Tabel A.12</t>
  </si>
  <si>
    <t>0. 4634</t>
  </si>
  <si>
    <t>Tabel A.13</t>
  </si>
  <si>
    <t>Koefisien peneduh efektif untuk peneduh berbentuk kotak (Egg-Crate Louvers) dengan berbagai sudut kemiringan Peneduh Sirip Horizontal</t>
  </si>
  <si>
    <t>1,6</t>
  </si>
  <si>
    <t>Tabel A.14</t>
  </si>
  <si>
    <t>Tabel A.15</t>
  </si>
  <si>
    <t>Tabel A.16</t>
  </si>
  <si>
    <t>nilai k</t>
  </si>
  <si>
    <t>P1/H</t>
  </si>
  <si>
    <t>degree</t>
  </si>
  <si>
    <t>P2/W</t>
  </si>
  <si>
    <t>Sc ef</t>
  </si>
  <si>
    <t>(m)</t>
  </si>
  <si>
    <t>P1 (m)</t>
  </si>
  <si>
    <t>H (m)</t>
  </si>
  <si>
    <t>P2 (m)</t>
  </si>
  <si>
    <t>W (m)</t>
  </si>
  <si>
    <t>°</t>
  </si>
  <si>
    <t>Beton</t>
  </si>
  <si>
    <t>0,303</t>
  </si>
  <si>
    <t>0,807</t>
  </si>
  <si>
    <t>0,533</t>
  </si>
  <si>
    <t>0,170</t>
  </si>
  <si>
    <t>0,125</t>
  </si>
  <si>
    <t>0,138</t>
  </si>
  <si>
    <t>0,148</t>
  </si>
  <si>
    <t>Glasswool</t>
  </si>
  <si>
    <t>0,035</t>
  </si>
  <si>
    <t>Fibreglass</t>
  </si>
  <si>
    <t>Tembaga</t>
  </si>
  <si>
    <t>Baja</t>
  </si>
  <si>
    <t>47,6</t>
  </si>
  <si>
    <t>Granit</t>
  </si>
  <si>
    <t>Bata langsung dipasang tanpa plester,tahan terhadap cuaca</t>
  </si>
  <si>
    <t>Beton ringan</t>
  </si>
  <si>
    <t>Bata dengan lapisan plester</t>
  </si>
  <si>
    <t>Plesteran pasir semen</t>
  </si>
  <si>
    <t>SC x Scef</t>
  </si>
  <si>
    <t>Kaca lembaran</t>
  </si>
  <si>
    <t>Papan gypsum</t>
  </si>
  <si>
    <t>Kayu lunak</t>
  </si>
  <si>
    <t>Kayu keras</t>
  </si>
  <si>
    <t>Kayu lapis</t>
  </si>
  <si>
    <t>Paduan Alumunium</t>
  </si>
  <si>
    <t>Bahan Bangunan</t>
  </si>
  <si>
    <r>
      <t>Densitas (kg/m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>)</t>
    </r>
  </si>
  <si>
    <t>k (W/m.K)</t>
  </si>
  <si>
    <t xml:space="preserve"> (m²)</t>
  </si>
  <si>
    <t xml:space="preserve">Bituminous felt </t>
  </si>
  <si>
    <t xml:space="preserve">0,88 </t>
  </si>
  <si>
    <t>Batu sabak</t>
  </si>
  <si>
    <t xml:space="preserve">0,87 </t>
  </si>
  <si>
    <t xml:space="preserve">0,91 </t>
  </si>
  <si>
    <t xml:space="preserve">Beton ringan </t>
  </si>
  <si>
    <t xml:space="preserve">0,86 </t>
  </si>
  <si>
    <t xml:space="preserve">Aspal jalan setapak </t>
  </si>
  <si>
    <t xml:space="preserve">0,82 </t>
  </si>
  <si>
    <t xml:space="preserve">Kayu permukaan halus </t>
  </si>
  <si>
    <t xml:space="preserve">0,78 </t>
  </si>
  <si>
    <t xml:space="preserve">Beton ekspos </t>
  </si>
  <si>
    <t xml:space="preserve">0,61 </t>
  </si>
  <si>
    <t xml:space="preserve">Ubin putih </t>
  </si>
  <si>
    <t xml:space="preserve">0,58 </t>
  </si>
  <si>
    <t xml:space="preserve">Bata kuning tua </t>
  </si>
  <si>
    <t xml:space="preserve">0,56 </t>
  </si>
  <si>
    <t xml:space="preserve">Atap putih  </t>
  </si>
  <si>
    <t>0,50</t>
  </si>
  <si>
    <t xml:space="preserve">Cat alumunium </t>
  </si>
  <si>
    <t xml:space="preserve">0,40 </t>
  </si>
  <si>
    <t xml:space="preserve">Kerikil </t>
  </si>
  <si>
    <t xml:space="preserve">0,29 </t>
  </si>
  <si>
    <t xml:space="preserve">Seng putih </t>
  </si>
  <si>
    <t xml:space="preserve">0,26 </t>
  </si>
  <si>
    <t xml:space="preserve">Bata glazur putih </t>
  </si>
  <si>
    <t xml:space="preserve">0,25 </t>
  </si>
  <si>
    <t xml:space="preserve">Lembaran alumunium yang dikilapkan </t>
  </si>
  <si>
    <t xml:space="preserve">0,12 </t>
  </si>
  <si>
    <t xml:space="preserve">Bata merah </t>
  </si>
  <si>
    <t xml:space="preserve">0,89 </t>
  </si>
  <si>
    <t>Nilai absorbtas radiasi matahari untuk dinding luar dan atap transparan</t>
  </si>
  <si>
    <t>bahan dinding luar</t>
  </si>
  <si>
    <t xml:space="preserve">α </t>
  </si>
  <si>
    <t xml:space="preserve">Beton berat (untuk bangunan nuklir) </t>
  </si>
  <si>
    <t>W2</t>
  </si>
  <si>
    <t>W3</t>
  </si>
  <si>
    <t>Construction Name</t>
  </si>
  <si>
    <t>Brick Wall</t>
  </si>
  <si>
    <t>SH1</t>
  </si>
  <si>
    <t>SH2</t>
  </si>
  <si>
    <t>SH3</t>
  </si>
  <si>
    <t>SV1</t>
  </si>
  <si>
    <t>SV2</t>
  </si>
  <si>
    <t>SV3</t>
  </si>
  <si>
    <t>SE1</t>
  </si>
  <si>
    <t>SE2</t>
  </si>
  <si>
    <t>SE3</t>
  </si>
  <si>
    <t>lainnya</t>
  </si>
  <si>
    <t>SCk</t>
  </si>
  <si>
    <t>yes</t>
  </si>
  <si>
    <t>no</t>
  </si>
  <si>
    <t xml:space="preserve">Hitam merata </t>
  </si>
  <si>
    <t xml:space="preserve">0,95 </t>
  </si>
  <si>
    <t xml:space="preserve">Abu-abu tua </t>
  </si>
  <si>
    <t xml:space="preserve">Pernis hitam </t>
  </si>
  <si>
    <t xml:space="preserve">0,92 </t>
  </si>
  <si>
    <t xml:space="preserve">Pernis biru tua </t>
  </si>
  <si>
    <t xml:space="preserve">Cat minyak hitam </t>
  </si>
  <si>
    <t xml:space="preserve">0,90 </t>
  </si>
  <si>
    <t xml:space="preserve">Coklat tua </t>
  </si>
  <si>
    <t xml:space="preserve">Abu-abu/biru tua </t>
  </si>
  <si>
    <t xml:space="preserve">Biru/hijau tua </t>
  </si>
  <si>
    <t xml:space="preserve">Coklat medium </t>
  </si>
  <si>
    <t xml:space="preserve">0,84 </t>
  </si>
  <si>
    <t xml:space="preserve">Pernis hijau  </t>
  </si>
  <si>
    <t>0,79</t>
  </si>
  <si>
    <t xml:space="preserve">Hijau medium </t>
  </si>
  <si>
    <t xml:space="preserve">0,59 </t>
  </si>
  <si>
    <t xml:space="preserve">Kuning medium  </t>
  </si>
  <si>
    <t>0,58</t>
  </si>
  <si>
    <t xml:space="preserve">Hijau/biru medium </t>
  </si>
  <si>
    <t xml:space="preserve">0,57 </t>
  </si>
  <si>
    <t xml:space="preserve">Hijau muda </t>
  </si>
  <si>
    <t xml:space="preserve">0,47 </t>
  </si>
  <si>
    <t xml:space="preserve">Putih semi kilap </t>
  </si>
  <si>
    <t xml:space="preserve">0,30 </t>
  </si>
  <si>
    <t xml:space="preserve">Putih kilap </t>
  </si>
  <si>
    <t xml:space="preserve">Perak </t>
  </si>
  <si>
    <t xml:space="preserve">Pernis putih  </t>
  </si>
  <si>
    <t>0,21</t>
  </si>
  <si>
    <t xml:space="preserve">Nilai absorbtans radiasi mata hari untuk cat permukaan dinding luar </t>
  </si>
  <si>
    <t>Cat permukaan dinding luar</t>
  </si>
  <si>
    <t>SHGC/0.86</t>
  </si>
  <si>
    <t xml:space="preserve"> Wall Material Type</t>
  </si>
  <si>
    <t>alpha</t>
  </si>
  <si>
    <t>Weight</t>
  </si>
  <si>
    <t>DINDING BRICK</t>
  </si>
  <si>
    <t>No.</t>
  </si>
  <si>
    <t>JENIS LAPISAN PERMUKAAN TIDAK TEMBUS CAHAYA</t>
  </si>
  <si>
    <t>Tebal (m)</t>
  </si>
  <si>
    <t>k</t>
  </si>
  <si>
    <t>Density</t>
  </si>
  <si>
    <t>=  (1)/(2)</t>
  </si>
  <si>
    <t>Lapisan luar</t>
  </si>
  <si>
    <t>Plester dinding lapisan luar</t>
  </si>
  <si>
    <t>Plester dinding lapisan dalam</t>
  </si>
  <si>
    <t>Permukaan dalam</t>
  </si>
  <si>
    <t>TOTAL R =</t>
  </si>
  <si>
    <t>U value = 1/total R</t>
  </si>
  <si>
    <t>DINDING HEBEL</t>
  </si>
  <si>
    <t>Hebel blok</t>
  </si>
  <si>
    <t>Glass Stopsol</t>
  </si>
  <si>
    <t>Cavity/air gap</t>
  </si>
  <si>
    <t>Plester dinding lapisan luar (KALSIBOARD 6 mm)</t>
  </si>
  <si>
    <t>Glass wool insulation</t>
  </si>
  <si>
    <t>Plester dinding lapisan luar (KALSIBOARD 12 mm)</t>
  </si>
  <si>
    <t>(W/m²K)</t>
  </si>
  <si>
    <t xml:space="preserve"> (Kg/m²)</t>
  </si>
  <si>
    <t xml:space="preserve">α (material) </t>
  </si>
  <si>
    <t>TDek</t>
  </si>
  <si>
    <t>none</t>
  </si>
  <si>
    <r>
      <t>U Value</t>
    </r>
    <r>
      <rPr>
        <b/>
        <sz val="10"/>
        <color theme="0"/>
        <rFont val="Calibri"/>
        <family val="2"/>
        <scheme val="minor"/>
      </rPr>
      <t xml:space="preserve"> </t>
    </r>
  </si>
  <si>
    <t>(m²)</t>
  </si>
  <si>
    <t>asumsi</t>
  </si>
  <si>
    <t>BACK OFFICE</t>
  </si>
  <si>
    <t>north</t>
  </si>
  <si>
    <t>south</t>
  </si>
  <si>
    <r>
      <t xml:space="preserve">Koefisien peneduh efektif untuk proyeksi </t>
    </r>
    <r>
      <rPr>
        <b/>
        <sz val="10"/>
        <color theme="1"/>
        <rFont val="Helvetica, sans-serif"/>
      </rPr>
      <t>horizontal</t>
    </r>
    <r>
      <rPr>
        <sz val="10"/>
        <color theme="1"/>
        <rFont val="Helvetica, sans-serif"/>
      </rPr>
      <t xml:space="preserve"> pada berbagai sudut kemiringan</t>
    </r>
  </si>
  <si>
    <t>Number of Shading</t>
  </si>
  <si>
    <t>U Value (Uv) wall</t>
  </si>
  <si>
    <t>(Watt)</t>
  </si>
  <si>
    <t>(W/m²k)</t>
  </si>
  <si>
    <t>east</t>
  </si>
  <si>
    <t>west</t>
  </si>
  <si>
    <t>northeast</t>
  </si>
  <si>
    <t>northwest</t>
  </si>
  <si>
    <t>southeast</t>
  </si>
  <si>
    <t>southwest</t>
  </si>
  <si>
    <t>Side</t>
  </si>
  <si>
    <t>COMPLY?</t>
  </si>
  <si>
    <t>Absorbtion factor (α)</t>
  </si>
  <si>
    <t>U Value of wall</t>
  </si>
  <si>
    <t>U Value of window</t>
  </si>
  <si>
    <t>group of name</t>
  </si>
  <si>
    <t>round R1</t>
  </si>
  <si>
    <t>round R2</t>
  </si>
  <si>
    <t>row egew</t>
  </si>
  <si>
    <t>colum egew</t>
  </si>
  <si>
    <t>row egns</t>
  </si>
  <si>
    <t>colum egns</t>
  </si>
  <si>
    <t>row egnenw</t>
  </si>
  <si>
    <t>colum egnenw</t>
  </si>
  <si>
    <t>row egsesw</t>
  </si>
  <si>
    <t>colum egsesw</t>
  </si>
  <si>
    <t>GLASS-BACK PANEL-INSULATION</t>
  </si>
  <si>
    <t>GLASS-BACK PANEL</t>
  </si>
  <si>
    <t>Glass-Back Panel</t>
  </si>
  <si>
    <t>W4</t>
  </si>
  <si>
    <t>Glass-Back Panel-Insulation</t>
  </si>
  <si>
    <t>F4</t>
  </si>
  <si>
    <t>F5</t>
  </si>
  <si>
    <t>F6</t>
  </si>
  <si>
    <t>F7</t>
  </si>
  <si>
    <t>F8</t>
  </si>
  <si>
    <t>F9</t>
  </si>
  <si>
    <t>F10</t>
  </si>
  <si>
    <t>SH4</t>
  </si>
  <si>
    <t>SH5</t>
  </si>
  <si>
    <t>SH6</t>
  </si>
  <si>
    <t>SH7</t>
  </si>
  <si>
    <t>SH8</t>
  </si>
  <si>
    <t>SH9</t>
  </si>
  <si>
    <t>SH10</t>
  </si>
  <si>
    <t>SV4</t>
  </si>
  <si>
    <t>SV5</t>
  </si>
  <si>
    <t>SV6</t>
  </si>
  <si>
    <t>SV7</t>
  </si>
  <si>
    <t>SV8</t>
  </si>
  <si>
    <t>SV9</t>
  </si>
  <si>
    <t>SV10</t>
  </si>
  <si>
    <t>SE4</t>
  </si>
  <si>
    <t>SE5</t>
  </si>
  <si>
    <t>SE6</t>
  </si>
  <si>
    <t>SE7</t>
  </si>
  <si>
    <t>SE8</t>
  </si>
  <si>
    <t>SE9</t>
  </si>
  <si>
    <t>SE10</t>
  </si>
  <si>
    <t>`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</si>
  <si>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</si>
  <si>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</si>
  <si>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</si>
  <si>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</si>
  <si>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</si>
  <si>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</si>
  <si>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</si>
  <si>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</si>
  <si>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</si>
  <si>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</si>
  <si>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</si>
  <si>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</si>
  <si>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</si>
  <si>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</si>
  <si>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</si>
  <si>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SH11</t>
  </si>
  <si>
    <t>SH12</t>
  </si>
  <si>
    <t>SH13</t>
  </si>
  <si>
    <t>SH14</t>
  </si>
  <si>
    <t>SH15</t>
  </si>
  <si>
    <t>SH16</t>
  </si>
  <si>
    <t>SH17</t>
  </si>
  <si>
    <t>SH18</t>
  </si>
  <si>
    <t>SH19</t>
  </si>
  <si>
    <t>SH20</t>
  </si>
  <si>
    <t>SH21</t>
  </si>
  <si>
    <t>SH22</t>
  </si>
  <si>
    <t>SH23</t>
  </si>
  <si>
    <t>SH24</t>
  </si>
  <si>
    <t>SH25</t>
  </si>
  <si>
    <t>SV11</t>
  </si>
  <si>
    <t>SV12</t>
  </si>
  <si>
    <t>SV13</t>
  </si>
  <si>
    <t>SV14</t>
  </si>
  <si>
    <t>SV15</t>
  </si>
  <si>
    <t>SV16</t>
  </si>
  <si>
    <t>SV17</t>
  </si>
  <si>
    <t>SV18</t>
  </si>
  <si>
    <t>SV19</t>
  </si>
  <si>
    <t>SV20</t>
  </si>
  <si>
    <t>SV21</t>
  </si>
  <si>
    <t>SV22</t>
  </si>
  <si>
    <t>SV23</t>
  </si>
  <si>
    <t>SV24</t>
  </si>
  <si>
    <t>SV25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</si>
  <si>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</si>
  <si>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</si>
  <si>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</si>
  <si>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</si>
  <si>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</si>
  <si>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</si>
  <si>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</si>
  <si>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</si>
  <si>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</si>
  <si>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</si>
  <si>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</si>
  <si>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</si>
  <si>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</si>
  <si>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</si>
  <si>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</si>
  <si>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PERSYARATAN</t>
  </si>
  <si>
    <t>ORIENTASI</t>
  </si>
  <si>
    <t>UTARA</t>
  </si>
  <si>
    <t>Peneduh Luar</t>
  </si>
  <si>
    <t>SC total</t>
  </si>
  <si>
    <t xml:space="preserve">Nama </t>
  </si>
  <si>
    <r>
      <t xml:space="preserve">Kode Spesifikasi Peneduh Luar </t>
    </r>
    <r>
      <rPr>
        <b/>
        <sz val="11"/>
        <color theme="0"/>
        <rFont val="Calibri"/>
        <family val="2"/>
        <scheme val="minor"/>
      </rPr>
      <t>(lihat tabel 3,4,5)</t>
    </r>
  </si>
  <si>
    <t>Kode Peneduh Luar Horisontal</t>
  </si>
  <si>
    <t>panjang (P1)</t>
  </si>
  <si>
    <t>tinggi (H)</t>
  </si>
  <si>
    <t>kemiringan</t>
  </si>
  <si>
    <t>VERTIKAL</t>
  </si>
  <si>
    <t>TABEL 1</t>
  </si>
  <si>
    <t>TABEL 2</t>
  </si>
  <si>
    <t>TABEL 3</t>
  </si>
  <si>
    <t>TABEL 4</t>
  </si>
  <si>
    <t>TABEL 5</t>
  </si>
  <si>
    <t>EGGCRATE</t>
  </si>
  <si>
    <t>HORISONTAL / MENDATAR</t>
  </si>
  <si>
    <t>Kode Peneduh Luar Vertikal</t>
  </si>
  <si>
    <t xml:space="preserve">lebar  (W) </t>
  </si>
  <si>
    <t>[m]</t>
  </si>
  <si>
    <t>[derajat]</t>
  </si>
  <si>
    <t>panjang  (P1)</t>
  </si>
  <si>
    <t xml:space="preserve">tinggi (H) </t>
  </si>
  <si>
    <t>panjang (P2)</t>
  </si>
  <si>
    <t xml:space="preserve">lebar (W) </t>
  </si>
  <si>
    <t>FASAD</t>
  </si>
  <si>
    <t>IDENTIFIKASI FASAD</t>
  </si>
  <si>
    <t>IDENTIFIKASI SPESIFIKASI SISTEM FENESTRASI EXTERIOR</t>
  </si>
  <si>
    <t>Tinggi (jarak antar lantai)</t>
  </si>
  <si>
    <t>Panjang</t>
  </si>
  <si>
    <t>Area Fasad</t>
  </si>
  <si>
    <t>TABEL 6</t>
  </si>
  <si>
    <t>Tipe Konstruksi Dinding</t>
  </si>
  <si>
    <t>Kode Tipe Konstruksi Sistem Fenestrasi</t>
  </si>
  <si>
    <t>Area Bukaan</t>
  </si>
  <si>
    <t xml:space="preserve">Total Jumlah Lantai </t>
  </si>
  <si>
    <t>Total Area Fasad</t>
  </si>
  <si>
    <t>[1]</t>
  </si>
  <si>
    <t>[2]</t>
  </si>
  <si>
    <t>[3]</t>
  </si>
  <si>
    <t>= [1] x [3]</t>
  </si>
  <si>
    <t>Total Area Bukaan</t>
  </si>
  <si>
    <t>U Value Bukaan</t>
  </si>
  <si>
    <t>SELATAN</t>
  </si>
  <si>
    <t>BARAT</t>
  </si>
  <si>
    <t>BARAT DAYA</t>
  </si>
  <si>
    <t>TENGGARA</t>
  </si>
  <si>
    <t>BARAT LAUT</t>
  </si>
  <si>
    <t>TIMUR LAUT</t>
  </si>
  <si>
    <t>TIMUR</t>
  </si>
  <si>
    <t>SUMMARY FASAD UTARA</t>
  </si>
  <si>
    <t>TABEL 7</t>
  </si>
  <si>
    <t>TABEL 8</t>
  </si>
  <si>
    <t>TABEL 9</t>
  </si>
  <si>
    <t>PERHITUNGAN KONDUKSI MELALUI DINDING</t>
  </si>
  <si>
    <t>PERHITUNGAN RADIASI MELALUI BUKAAN</t>
  </si>
  <si>
    <t>PERHITUNGAN KONDUKSI MELALUI BUKAAN</t>
  </si>
  <si>
    <t>Konduksi melalui Dinding</t>
  </si>
  <si>
    <t>Konduksi melalui Bukaan</t>
  </si>
  <si>
    <t>Radiasi melalui Bukaan</t>
  </si>
  <si>
    <t>DETIL ELEMEN PENEDUH LUAR</t>
  </si>
  <si>
    <t xml:space="preserve">SUMMARY FASAD </t>
  </si>
  <si>
    <t>Jumlah Tipe Konstruksi Dinding</t>
  </si>
  <si>
    <t>WWR</t>
  </si>
  <si>
    <t>Concrete Precast</t>
  </si>
  <si>
    <t>W5</t>
  </si>
  <si>
    <t>( % )</t>
  </si>
  <si>
    <t>F</t>
  </si>
  <si>
    <t>F / E</t>
  </si>
  <si>
    <t>Bandung</t>
  </si>
  <si>
    <t>Jakarta</t>
  </si>
  <si>
    <t>LOKASI</t>
  </si>
  <si>
    <r>
      <t>= (a x b</t>
    </r>
    <r>
      <rPr>
        <sz val="11"/>
        <color indexed="72"/>
        <rFont val="Calibri"/>
        <family val="2"/>
      </rPr>
      <t>)</t>
    </r>
  </si>
  <si>
    <t>PILIHAN KOTA</t>
  </si>
  <si>
    <t>=(4)x(7)x(8)x(9)</t>
  </si>
  <si>
    <t>Colour</t>
  </si>
  <si>
    <t>α  (surface)</t>
  </si>
  <si>
    <t>α</t>
  </si>
  <si>
    <t>IDENTIFIKASI SPESIFIKASI DINDING EKSTERIOR</t>
  </si>
  <si>
    <t>EW 1</t>
  </si>
  <si>
    <t>EW 2</t>
  </si>
  <si>
    <t>EW 3</t>
  </si>
  <si>
    <t>EW 4</t>
  </si>
  <si>
    <t>EW 5</t>
  </si>
  <si>
    <t>Type</t>
  </si>
  <si>
    <t>Konstruksi</t>
  </si>
  <si>
    <t>U 1</t>
  </si>
  <si>
    <t>U 2</t>
  </si>
  <si>
    <t>U 3</t>
  </si>
  <si>
    <t>U 4</t>
  </si>
  <si>
    <t>U 5</t>
  </si>
  <si>
    <t>U 6</t>
  </si>
  <si>
    <t>U 7</t>
  </si>
  <si>
    <t>U 8</t>
  </si>
  <si>
    <t>U 9</t>
  </si>
  <si>
    <t>U 10</t>
  </si>
  <si>
    <t>U 11</t>
  </si>
  <si>
    <t>U 12</t>
  </si>
  <si>
    <t>U 13</t>
  </si>
  <si>
    <t>U 14</t>
  </si>
  <si>
    <t>U 15</t>
  </si>
  <si>
    <t>U 16</t>
  </si>
  <si>
    <t>U 17</t>
  </si>
  <si>
    <t>U 18</t>
  </si>
  <si>
    <t>U 19</t>
  </si>
  <si>
    <t>U 20</t>
  </si>
  <si>
    <t>U 21</t>
  </si>
  <si>
    <t>U 22</t>
  </si>
  <si>
    <t>U 23</t>
  </si>
  <si>
    <t>U 24</t>
  </si>
  <si>
    <t>U 25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</si>
  <si>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</si>
  <si>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</si>
  <si>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</si>
  <si>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</si>
  <si>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</si>
  <si>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</si>
  <si>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</si>
  <si>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</si>
  <si>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</si>
  <si>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</si>
  <si>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B 11</t>
  </si>
  <si>
    <t>B 12</t>
  </si>
  <si>
    <t>B 13</t>
  </si>
  <si>
    <t>B 14</t>
  </si>
  <si>
    <t>B 15</t>
  </si>
  <si>
    <t>B 16</t>
  </si>
  <si>
    <t>B 17</t>
  </si>
  <si>
    <t>B 18</t>
  </si>
  <si>
    <t>B 19</t>
  </si>
  <si>
    <t>B 20</t>
  </si>
  <si>
    <t>B 21</t>
  </si>
  <si>
    <t>B 22</t>
  </si>
  <si>
    <t>B 23</t>
  </si>
  <si>
    <t>B 24</t>
  </si>
  <si>
    <t>B 25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</si>
  <si>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</si>
  <si>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</si>
  <si>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</si>
  <si>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</si>
  <si>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</si>
  <si>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</si>
  <si>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</si>
  <si>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</si>
  <si>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</si>
  <si>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</si>
  <si>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</si>
  <si>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</si>
  <si>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</si>
  <si>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</si>
  <si>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</si>
  <si>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</si>
  <si>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</si>
  <si>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</si>
  <si>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</si>
  <si>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</si>
  <si>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</si>
  <si>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</si>
  <si>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</si>
  <si>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</si>
  <si>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</si>
  <si>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T 1</t>
  </si>
  <si>
    <t>T 2</t>
  </si>
  <si>
    <t>T 3</t>
  </si>
  <si>
    <t>T 4</t>
  </si>
  <si>
    <t>T 5</t>
  </si>
  <si>
    <t>T 6</t>
  </si>
  <si>
    <t>T 7</t>
  </si>
  <si>
    <t>T 8</t>
  </si>
  <si>
    <t>T 9</t>
  </si>
  <si>
    <t>T 10</t>
  </si>
  <si>
    <t>T 11</t>
  </si>
  <si>
    <t>T 12</t>
  </si>
  <si>
    <t>T 13</t>
  </si>
  <si>
    <t>T 14</t>
  </si>
  <si>
    <t>T 15</t>
  </si>
  <si>
    <t>T 16</t>
  </si>
  <si>
    <t>T 17</t>
  </si>
  <si>
    <t>T 18</t>
  </si>
  <si>
    <t>T 19</t>
  </si>
  <si>
    <t>T 20</t>
  </si>
  <si>
    <t>T 21</t>
  </si>
  <si>
    <t>T 22</t>
  </si>
  <si>
    <t>T 23</t>
  </si>
  <si>
    <t>T 24</t>
  </si>
  <si>
    <t>T 25</t>
  </si>
  <si>
    <t>TL 1</t>
  </si>
  <si>
    <t>TL 2</t>
  </si>
  <si>
    <t>TL 3</t>
  </si>
  <si>
    <t>TL 4</t>
  </si>
  <si>
    <t>TL 5</t>
  </si>
  <si>
    <t>TL 6</t>
  </si>
  <si>
    <t>TL 7</t>
  </si>
  <si>
    <t>TL 8</t>
  </si>
  <si>
    <t>TL 9</t>
  </si>
  <si>
    <t>TL 10</t>
  </si>
  <si>
    <t>TL 11</t>
  </si>
  <si>
    <t>TL 12</t>
  </si>
  <si>
    <t>TL 13</t>
  </si>
  <si>
    <t>TL 14</t>
  </si>
  <si>
    <t>TL 15</t>
  </si>
  <si>
    <t>TL 16</t>
  </si>
  <si>
    <t>TL 17</t>
  </si>
  <si>
    <t>TL 18</t>
  </si>
  <si>
    <t>TL 19</t>
  </si>
  <si>
    <t>TL 20</t>
  </si>
  <si>
    <t>TL 21</t>
  </si>
  <si>
    <t>TL 22</t>
  </si>
  <si>
    <t>TL 23</t>
  </si>
  <si>
    <t>TL 24</t>
  </si>
  <si>
    <t>TL 25</t>
  </si>
  <si>
    <t>BL 1</t>
  </si>
  <si>
    <t>BL 2</t>
  </si>
  <si>
    <t>BL 3</t>
  </si>
  <si>
    <t>BL 4</t>
  </si>
  <si>
    <t>BL 5</t>
  </si>
  <si>
    <t>BL 6</t>
  </si>
  <si>
    <t>BL 7</t>
  </si>
  <si>
    <t>BL 8</t>
  </si>
  <si>
    <t>BL 9</t>
  </si>
  <si>
    <t>BL 10</t>
  </si>
  <si>
    <t>BL 11</t>
  </si>
  <si>
    <t>BL 12</t>
  </si>
  <si>
    <t>BL 13</t>
  </si>
  <si>
    <t>BL 14</t>
  </si>
  <si>
    <t>BL 15</t>
  </si>
  <si>
    <t>BL 16</t>
  </si>
  <si>
    <t>BL 17</t>
  </si>
  <si>
    <t>BL 18</t>
  </si>
  <si>
    <t>BL 19</t>
  </si>
  <si>
    <t>BL 20</t>
  </si>
  <si>
    <t>BL 21</t>
  </si>
  <si>
    <t>BL 22</t>
  </si>
  <si>
    <t>BL 23</t>
  </si>
  <si>
    <t>BL 24</t>
  </si>
  <si>
    <t>BL 25</t>
  </si>
  <si>
    <t>BD 1</t>
  </si>
  <si>
    <t>BD 2</t>
  </si>
  <si>
    <t>BD 3</t>
  </si>
  <si>
    <t>BD 4</t>
  </si>
  <si>
    <t>BD 5</t>
  </si>
  <si>
    <t>BD 6</t>
  </si>
  <si>
    <t>BD 7</t>
  </si>
  <si>
    <t>BD 8</t>
  </si>
  <si>
    <t>BD 9</t>
  </si>
  <si>
    <t>BD 10</t>
  </si>
  <si>
    <t>BD 11</t>
  </si>
  <si>
    <t>BD 12</t>
  </si>
  <si>
    <t>BD 13</t>
  </si>
  <si>
    <t>BD 14</t>
  </si>
  <si>
    <t>BD 15</t>
  </si>
  <si>
    <t>BD 16</t>
  </si>
  <si>
    <t>BD 17</t>
  </si>
  <si>
    <t>BD 18</t>
  </si>
  <si>
    <t>BD 19</t>
  </si>
  <si>
    <t>BD 20</t>
  </si>
  <si>
    <t>BD 21</t>
  </si>
  <si>
    <t>BD 22</t>
  </si>
  <si>
    <t>BD 23</t>
  </si>
  <si>
    <t>BD 24</t>
  </si>
  <si>
    <t>BD 25</t>
  </si>
  <si>
    <t>TG 1</t>
  </si>
  <si>
    <t>TG 2</t>
  </si>
  <si>
    <t>TG 3</t>
  </si>
  <si>
    <t>TG 4</t>
  </si>
  <si>
    <t>TG 5</t>
  </si>
  <si>
    <t>TG 6</t>
  </si>
  <si>
    <t>TG 7</t>
  </si>
  <si>
    <t>TG 8</t>
  </si>
  <si>
    <t>TG 9</t>
  </si>
  <si>
    <t>TG 10</t>
  </si>
  <si>
    <t>TG 11</t>
  </si>
  <si>
    <t>TG 12</t>
  </si>
  <si>
    <t>TG 13</t>
  </si>
  <si>
    <t>TG 14</t>
  </si>
  <si>
    <t>TG 15</t>
  </si>
  <si>
    <t>TG 16</t>
  </si>
  <si>
    <t>TG 17</t>
  </si>
  <si>
    <t>TG 18</t>
  </si>
  <si>
    <t>TG 19</t>
  </si>
  <si>
    <t>TG 20</t>
  </si>
  <si>
    <t>TG 21</t>
  </si>
  <si>
    <t>TG 22</t>
  </si>
  <si>
    <t>TG 23</t>
  </si>
  <si>
    <t>TG 24</t>
  </si>
  <si>
    <t>TG 25</t>
  </si>
  <si>
    <t>Project name :</t>
  </si>
  <si>
    <t>xxx</t>
  </si>
  <si>
    <t>Address :</t>
  </si>
  <si>
    <t>Surabaya</t>
  </si>
  <si>
    <t>Semarang</t>
  </si>
  <si>
    <t>Concrete Precast finish ACP</t>
  </si>
  <si>
    <t>Beton Ringan finish ACP</t>
  </si>
  <si>
    <t>Rongga udara 5 mm</t>
  </si>
  <si>
    <t>Rongga udara 10 mm</t>
  </si>
  <si>
    <t>Rongga udara 100 mm</t>
  </si>
  <si>
    <t>Keterangan</t>
  </si>
  <si>
    <t>EW 6</t>
  </si>
  <si>
    <t>EW 7</t>
  </si>
  <si>
    <t>EW 8</t>
  </si>
  <si>
    <t>EW 9</t>
  </si>
  <si>
    <t>EW 10</t>
  </si>
  <si>
    <t>SOLAR FAKTOR</t>
  </si>
  <si>
    <t>W6</t>
  </si>
  <si>
    <t>W7</t>
  </si>
  <si>
    <t>Scef
TimurLaut / BaratLaut</t>
  </si>
  <si>
    <t>Scef
Barat / Timur</t>
  </si>
  <si>
    <t>Scef
Utara / Selatan</t>
  </si>
  <si>
    <t>Scef
Tenggara / BaratDaya</t>
  </si>
  <si>
    <t>KOTA</t>
  </si>
  <si>
    <t>SD</t>
  </si>
  <si>
    <t>P</t>
  </si>
  <si>
    <t>T</t>
  </si>
  <si>
    <t>SC</t>
  </si>
  <si>
    <t>glass</t>
  </si>
  <si>
    <t>Uv</t>
  </si>
  <si>
    <t>Bata Ringan</t>
  </si>
  <si>
    <t>Bata Ringan finish ACP</t>
  </si>
  <si>
    <t>Yogyakarta</t>
  </si>
  <si>
    <t>Pontianak</t>
  </si>
  <si>
    <t>Banjarmasin</t>
  </si>
  <si>
    <t>Denpasar</t>
  </si>
  <si>
    <t>Pekanbaru</t>
  </si>
  <si>
    <t>Palembang</t>
  </si>
  <si>
    <t>Manado</t>
  </si>
  <si>
    <t>Padang</t>
  </si>
  <si>
    <t>Lampung</t>
  </si>
  <si>
    <t>Batam</t>
  </si>
  <si>
    <t>Medan</t>
  </si>
  <si>
    <t>Jambi</t>
  </si>
  <si>
    <t>Gorontalo</t>
  </si>
  <si>
    <t>Palu</t>
  </si>
  <si>
    <t>Kupang</t>
  </si>
  <si>
    <t>Ambon</t>
  </si>
  <si>
    <t>Bengkulu</t>
  </si>
  <si>
    <t>Mataram</t>
  </si>
  <si>
    <t>Ternate</t>
  </si>
  <si>
    <t>Jayapura</t>
  </si>
  <si>
    <t>Majene</t>
  </si>
  <si>
    <t>Lokasi</t>
  </si>
  <si>
    <t>Bandung
Malang</t>
  </si>
  <si>
    <t>Others</t>
  </si>
  <si>
    <t>NOTED</t>
  </si>
  <si>
    <t>Balikpapan</t>
  </si>
  <si>
    <t>Banyuwangi</t>
  </si>
  <si>
    <t>Bawean</t>
  </si>
  <si>
    <t>Cilacap</t>
  </si>
  <si>
    <t>Lhokseumawe</t>
  </si>
  <si>
    <t>Madura</t>
  </si>
  <si>
    <t>Seumiaki</t>
  </si>
  <si>
    <t>Singkep</t>
  </si>
  <si>
    <t>Tegal</t>
  </si>
  <si>
    <t>Ujung Pandang</t>
  </si>
  <si>
    <t>Waingapu</t>
  </si>
  <si>
    <t>o</t>
  </si>
  <si>
    <t>OTTV max</t>
  </si>
  <si>
    <t>BUILDING ENVELOPE COMPLIANCE FORM V3.0</t>
  </si>
  <si>
    <t>SNI 2011</t>
  </si>
  <si>
    <t>Belitung</t>
  </si>
  <si>
    <t>Bima</t>
  </si>
  <si>
    <t>Bulungan Kal Ut</t>
  </si>
  <si>
    <t>Fak Fak</t>
  </si>
  <si>
    <t>Tabel 8 New SNI</t>
  </si>
  <si>
    <t>Aceh</t>
  </si>
  <si>
    <t>Banggai</t>
  </si>
  <si>
    <t>ERY</t>
  </si>
  <si>
    <t>Bau Bau</t>
  </si>
  <si>
    <t>One Building</t>
  </si>
  <si>
    <t>Kendari OB</t>
  </si>
  <si>
    <t>Makassar</t>
  </si>
  <si>
    <t>Masamba Luwu Utara OB</t>
  </si>
  <si>
    <t>Manokwari OB</t>
  </si>
  <si>
    <t>Merauke</t>
  </si>
  <si>
    <t>Palangkaraya</t>
  </si>
  <si>
    <t>Pangkalpinang OB</t>
  </si>
  <si>
    <t>Samarinda OB</t>
  </si>
  <si>
    <t>Serang Banten OB</t>
  </si>
  <si>
    <t>Tangerang</t>
  </si>
  <si>
    <t>Tanjungpinang OB</t>
  </si>
  <si>
    <t>Tarakan</t>
  </si>
  <si>
    <t>Weather Data</t>
  </si>
  <si>
    <t>wwr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</si>
</sst>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0.0000"/>
    <numFmt numFmtId="167" formatCode="_(* #,##0.0000_);_(* \(#,##0.0000\);_(* &quot;-&quot;??_);_(@_)"/>
    <numFmt numFmtId="168" formatCode="_(* #,##0.0_);_(* \(#,##0.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72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Helvetica, sans-serif"/>
    </font>
    <font>
      <sz val="8"/>
      <color theme="1"/>
      <name val="Helvetica, sans-serif"/>
    </font>
    <font>
      <b/>
      <sz val="7"/>
      <color theme="1"/>
      <name val="Helvetica, sans-serif"/>
    </font>
    <font>
      <sz val="10"/>
      <color theme="1"/>
      <name val="Calibri"/>
      <family val="2"/>
      <scheme val="minor"/>
    </font>
    <font>
      <b/>
      <sz val="10"/>
      <color theme="1"/>
      <name val="Helvetica, sans-serif"/>
    </font>
    <font>
      <sz val="10"/>
      <color theme="1"/>
      <name val="Helvetica, sans-serif"/>
    </font>
    <font>
      <b/>
      <sz val="11"/>
      <color theme="1"/>
      <name val="Calibri"/>
      <family val="2"/>
    </font>
    <font>
      <b/>
      <sz val="2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theme="1"/>
      <name val="Baskerville Old Fac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  <font>
      <sz val="10"/>
      <color rgb="FF26282A"/>
      <name val="Arial"/>
      <family val="2"/>
    </font>
    <font>
      <b/>
      <sz val="16"/>
      <color theme="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34" fillId="0" borderId="0" applyNumberFormat="0" applyFill="0" applyBorder="0" applyAlignment="0" applyProtection="0"/>
    <xf numFmtId="0" fontId="35" fillId="0" borderId="63" applyNumberFormat="0" applyFill="0" applyAlignment="0" applyProtection="0"/>
    <xf numFmtId="0" fontId="36" fillId="0" borderId="64" applyNumberFormat="0" applyFill="0" applyAlignment="0" applyProtection="0"/>
    <xf numFmtId="0" fontId="37" fillId="0" borderId="65" applyNumberFormat="0" applyFill="0" applyAlignment="0" applyProtection="0"/>
    <xf numFmtId="0" fontId="37" fillId="0" borderId="0" applyNumberFormat="0" applyFill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  <xf numFmtId="0" fontId="41" fillId="19" borderId="66" applyNumberFormat="0" applyAlignment="0" applyProtection="0"/>
    <xf numFmtId="0" fontId="42" fillId="20" borderId="67" applyNumberFormat="0" applyAlignment="0" applyProtection="0"/>
    <xf numFmtId="0" fontId="43" fillId="20" borderId="66" applyNumberFormat="0" applyAlignment="0" applyProtection="0"/>
    <xf numFmtId="0" fontId="44" fillId="0" borderId="68" applyNumberFormat="0" applyFill="0" applyAlignment="0" applyProtection="0"/>
    <xf numFmtId="0" fontId="2" fillId="21" borderId="69" applyNumberFormat="0" applyAlignment="0" applyProtection="0"/>
    <xf numFmtId="0" fontId="45" fillId="0" borderId="0" applyNumberFormat="0" applyFill="0" applyBorder="0" applyAlignment="0" applyProtection="0"/>
    <xf numFmtId="0" fontId="1" fillId="22" borderId="70" applyNumberFormat="0" applyFont="0" applyAlignment="0" applyProtection="0"/>
    <xf numFmtId="0" fontId="46" fillId="0" borderId="0" applyNumberFormat="0" applyFill="0" applyBorder="0" applyAlignment="0" applyProtection="0"/>
    <xf numFmtId="0" fontId="3" fillId="0" borderId="71" applyNumberFormat="0" applyFill="0" applyAlignment="0" applyProtection="0"/>
    <xf numFmtId="0" fontId="4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7" fillId="46" borderId="0" applyNumberFormat="0" applyBorder="0" applyAlignment="0" applyProtection="0"/>
    <xf numFmtId="9" fontId="1" fillId="0" borderId="0" applyFont="0" applyFill="0" applyBorder="0" applyAlignment="0" applyProtection="0"/>
  </cellStyleXfs>
  <cellXfs count="7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9" borderId="3" xfId="0" applyFill="1" applyBorder="1"/>
    <xf numFmtId="0" fontId="0" fillId="0" borderId="0" xfId="0" applyAlignment="1">
      <alignment horizontal="center" vertical="center"/>
    </xf>
    <xf numFmtId="0" fontId="0" fillId="5" borderId="3" xfId="0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3" xfId="0" applyBorder="1"/>
    <xf numFmtId="0" fontId="20" fillId="0" borderId="0" xfId="0" applyFont="1"/>
    <xf numFmtId="0" fontId="0" fillId="0" borderId="0" xfId="0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7" xfId="0" applyBorder="1"/>
    <xf numFmtId="0" fontId="6" fillId="2" borderId="0" xfId="2" applyFont="1" applyFill="1"/>
    <xf numFmtId="0" fontId="23" fillId="0" borderId="0" xfId="2"/>
    <xf numFmtId="0" fontId="23" fillId="5" borderId="3" xfId="2" applyFill="1" applyBorder="1" applyAlignment="1">
      <alignment horizontal="center"/>
    </xf>
    <xf numFmtId="0" fontId="23" fillId="5" borderId="41" xfId="2" applyFill="1" applyBorder="1" applyAlignment="1">
      <alignment horizontal="center"/>
    </xf>
    <xf numFmtId="0" fontId="23" fillId="5" borderId="0" xfId="2" applyFill="1" applyAlignment="1">
      <alignment horizontal="center"/>
    </xf>
    <xf numFmtId="0" fontId="23" fillId="5" borderId="3" xfId="2" quotePrefix="1" applyFill="1" applyBorder="1" applyAlignment="1">
      <alignment horizontal="center"/>
    </xf>
    <xf numFmtId="0" fontId="23" fillId="5" borderId="0" xfId="2" applyFill="1"/>
    <xf numFmtId="0" fontId="23" fillId="0" borderId="3" xfId="2" applyBorder="1"/>
    <xf numFmtId="0" fontId="23" fillId="0" borderId="33" xfId="2" applyBorder="1"/>
    <xf numFmtId="0" fontId="23" fillId="9" borderId="3" xfId="2" applyFill="1" applyBorder="1"/>
    <xf numFmtId="0" fontId="23" fillId="9" borderId="2" xfId="2" applyFill="1" applyBorder="1"/>
    <xf numFmtId="0" fontId="23" fillId="9" borderId="14" xfId="2" applyFill="1" applyBorder="1"/>
    <xf numFmtId="0" fontId="0" fillId="5" borderId="3" xfId="0" applyFill="1" applyBorder="1" applyAlignment="1">
      <alignment horizontal="center"/>
    </xf>
    <xf numFmtId="0" fontId="0" fillId="5" borderId="3" xfId="0" quotePrefix="1" applyFill="1" applyBorder="1" applyAlignment="1">
      <alignment horizontal="center"/>
    </xf>
    <xf numFmtId="164" fontId="0" fillId="0" borderId="3" xfId="0" applyNumberFormat="1" applyBorder="1"/>
    <xf numFmtId="164" fontId="0" fillId="9" borderId="3" xfId="0" applyNumberFormat="1" applyFill="1" applyBorder="1"/>
    <xf numFmtId="0" fontId="3" fillId="3" borderId="45" xfId="0" applyFont="1" applyFill="1" applyBorder="1" applyAlignment="1">
      <alignment horizontal="center" vertical="center" wrapText="1"/>
    </xf>
    <xf numFmtId="0" fontId="26" fillId="0" borderId="0" xfId="0" applyFont="1"/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30" fillId="0" borderId="0" xfId="0" applyFont="1" applyAlignment="1" applyProtection="1">
      <alignment vertical="center"/>
      <protection locked="0"/>
    </xf>
    <xf numFmtId="4" fontId="4" fillId="3" borderId="45" xfId="1" applyNumberFormat="1" applyFont="1" applyFill="1" applyBorder="1" applyAlignment="1">
      <alignment horizontal="center" vertical="center" wrapText="1"/>
    </xf>
    <xf numFmtId="4" fontId="4" fillId="3" borderId="18" xfId="1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7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3" borderId="4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left"/>
    </xf>
    <xf numFmtId="0" fontId="0" fillId="10" borderId="0" xfId="0" applyFill="1" applyAlignment="1">
      <alignment horizontal="left"/>
    </xf>
    <xf numFmtId="0" fontId="21" fillId="3" borderId="8" xfId="0" applyFont="1" applyFill="1" applyBorder="1" applyAlignment="1">
      <alignment horizontal="center" vertical="center"/>
    </xf>
    <xf numFmtId="0" fontId="10" fillId="2" borderId="0" xfId="0" applyFont="1" applyFill="1"/>
    <xf numFmtId="0" fontId="28" fillId="3" borderId="3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8" fillId="0" borderId="54" xfId="0" applyFont="1" applyBorder="1"/>
    <xf numFmtId="0" fontId="0" fillId="0" borderId="55" xfId="0" applyBorder="1"/>
    <xf numFmtId="0" fontId="0" fillId="0" borderId="56" xfId="0" applyBorder="1"/>
    <xf numFmtId="0" fontId="0" fillId="0" borderId="54" xfId="0" applyBorder="1"/>
    <xf numFmtId="0" fontId="18" fillId="0" borderId="55" xfId="0" applyFont="1" applyBorder="1"/>
    <xf numFmtId="0" fontId="20" fillId="0" borderId="1" xfId="0" applyFont="1" applyBorder="1"/>
    <xf numFmtId="0" fontId="16" fillId="0" borderId="0" xfId="0" applyFont="1"/>
    <xf numFmtId="0" fontId="0" fillId="0" borderId="57" xfId="0" applyBorder="1"/>
    <xf numFmtId="0" fontId="0" fillId="0" borderId="1" xfId="0" applyBorder="1"/>
    <xf numFmtId="0" fontId="18" fillId="0" borderId="0" xfId="0" applyFont="1"/>
    <xf numFmtId="0" fontId="19" fillId="0" borderId="1" xfId="0" applyFont="1" applyBorder="1"/>
    <xf numFmtId="0" fontId="15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17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1" xfId="0" applyBorder="1"/>
    <xf numFmtId="0" fontId="0" fillId="0" borderId="42" xfId="0" applyBorder="1"/>
    <xf numFmtId="0" fontId="18" fillId="0" borderId="1" xfId="0" applyFont="1" applyBorder="1"/>
    <xf numFmtId="0" fontId="0" fillId="0" borderId="5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58" xfId="0" applyBorder="1"/>
    <xf numFmtId="0" fontId="0" fillId="0" borderId="22" xfId="0" applyBorder="1"/>
    <xf numFmtId="0" fontId="0" fillId="0" borderId="51" xfId="0" applyBorder="1"/>
    <xf numFmtId="0" fontId="7" fillId="0" borderId="0" xfId="0" applyFont="1"/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3" fillId="0" borderId="0" xfId="0" applyFont="1" applyAlignment="1">
      <alignment horizontal="center"/>
    </xf>
    <xf numFmtId="0" fontId="0" fillId="15" borderId="54" xfId="0" applyFill="1" applyBorder="1"/>
    <xf numFmtId="0" fontId="19" fillId="15" borderId="61" xfId="0" applyFont="1" applyFill="1" applyBorder="1"/>
    <xf numFmtId="0" fontId="19" fillId="15" borderId="27" xfId="0" applyFont="1" applyFill="1" applyBorder="1"/>
    <xf numFmtId="0" fontId="19" fillId="15" borderId="62" xfId="0" applyFont="1" applyFill="1" applyBorder="1"/>
    <xf numFmtId="0" fontId="20" fillId="15" borderId="38" xfId="0" applyFont="1" applyFill="1" applyBorder="1" applyAlignment="1">
      <alignment horizontal="right"/>
    </xf>
    <xf numFmtId="0" fontId="0" fillId="15" borderId="0" xfId="0" applyFill="1"/>
    <xf numFmtId="0" fontId="0" fillId="15" borderId="57" xfId="0" applyFill="1" applyBorder="1"/>
    <xf numFmtId="0" fontId="20" fillId="15" borderId="39" xfId="0" applyFont="1" applyFill="1" applyBorder="1" applyAlignment="1">
      <alignment horizontal="right"/>
    </xf>
    <xf numFmtId="0" fontId="0" fillId="15" borderId="51" xfId="0" applyFill="1" applyBorder="1"/>
    <xf numFmtId="0" fontId="20" fillId="15" borderId="40" xfId="0" applyFont="1" applyFill="1" applyBorder="1" applyAlignment="1">
      <alignment horizontal="right"/>
    </xf>
    <xf numFmtId="0" fontId="0" fillId="15" borderId="22" xfId="0" applyFill="1" applyBorder="1"/>
    <xf numFmtId="0" fontId="33" fillId="0" borderId="0" xfId="0" applyFont="1" applyAlignment="1">
      <alignment horizontal="center" vertical="center"/>
    </xf>
    <xf numFmtId="0" fontId="0" fillId="3" borderId="8" xfId="0" applyFill="1" applyBorder="1"/>
    <xf numFmtId="0" fontId="0" fillId="0" borderId="0" xfId="0" applyAlignment="1" applyProtection="1">
      <alignment horizontal="right" vertical="center"/>
      <protection locked="0"/>
    </xf>
    <xf numFmtId="0" fontId="0" fillId="9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49" fontId="3" fillId="3" borderId="52" xfId="0" applyNumberFormat="1" applyFont="1" applyFill="1" applyBorder="1" applyAlignment="1">
      <alignment horizontal="center" vertical="center"/>
    </xf>
    <xf numFmtId="0" fontId="48" fillId="47" borderId="61" xfId="0" applyFont="1" applyFill="1" applyBorder="1" applyAlignment="1">
      <alignment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49" fontId="24" fillId="3" borderId="23" xfId="0" applyNumberFormat="1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0" fontId="29" fillId="0" borderId="23" xfId="0" applyFont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3" fontId="0" fillId="0" borderId="54" xfId="1" applyFont="1" applyBorder="1" applyAlignment="1">
      <alignment horizontal="center" vertical="center"/>
    </xf>
    <xf numFmtId="43" fontId="3" fillId="0" borderId="55" xfId="1" applyFont="1" applyBorder="1" applyAlignment="1">
      <alignment horizontal="center" vertical="center"/>
    </xf>
    <xf numFmtId="1" fontId="0" fillId="0" borderId="54" xfId="1" applyNumberFormat="1" applyFont="1" applyBorder="1" applyAlignment="1">
      <alignment horizontal="center" vertical="center"/>
    </xf>
    <xf numFmtId="43" fontId="0" fillId="15" borderId="55" xfId="1" applyFont="1" applyFill="1" applyBorder="1"/>
    <xf numFmtId="165" fontId="0" fillId="15" borderId="55" xfId="1" applyNumberFormat="1" applyFont="1" applyFill="1" applyBorder="1"/>
    <xf numFmtId="1" fontId="0" fillId="0" borderId="1" xfId="1" applyNumberFormat="1" applyFont="1" applyBorder="1" applyAlignment="1">
      <alignment horizontal="center" vertical="center"/>
    </xf>
    <xf numFmtId="43" fontId="0" fillId="15" borderId="0" xfId="1" applyFont="1" applyFill="1"/>
    <xf numFmtId="165" fontId="0" fillId="15" borderId="0" xfId="1" applyNumberFormat="1" applyFont="1" applyFill="1"/>
    <xf numFmtId="1" fontId="0" fillId="0" borderId="58" xfId="1" applyNumberFormat="1" applyFont="1" applyBorder="1" applyAlignment="1">
      <alignment horizontal="center" vertical="center"/>
    </xf>
    <xf numFmtId="43" fontId="0" fillId="15" borderId="22" xfId="1" applyFont="1" applyFill="1" applyBorder="1"/>
    <xf numFmtId="165" fontId="0" fillId="15" borderId="22" xfId="1" applyNumberFormat="1" applyFont="1" applyFill="1" applyBorder="1"/>
    <xf numFmtId="166" fontId="0" fillId="0" borderId="0" xfId="0" applyNumberFormat="1"/>
    <xf numFmtId="166" fontId="0" fillId="5" borderId="3" xfId="0" applyNumberFormat="1" applyFill="1" applyBorder="1" applyAlignment="1">
      <alignment horizontal="center"/>
    </xf>
    <xf numFmtId="166" fontId="0" fillId="5" borderId="3" xfId="0" quotePrefix="1" applyNumberFormat="1" applyFill="1" applyBorder="1" applyAlignment="1">
      <alignment horizontal="center"/>
    </xf>
    <xf numFmtId="166" fontId="0" fillId="0" borderId="3" xfId="1" applyNumberFormat="1" applyFont="1" applyBorder="1"/>
    <xf numFmtId="166" fontId="23" fillId="0" borderId="3" xfId="1" applyNumberFormat="1" applyFont="1" applyBorder="1"/>
    <xf numFmtId="166" fontId="0" fillId="9" borderId="3" xfId="1" applyNumberFormat="1" applyFont="1" applyFill="1" applyBorder="1"/>
    <xf numFmtId="43" fontId="25" fillId="0" borderId="0" xfId="1" applyFont="1" applyAlignment="1" applyProtection="1">
      <alignment horizontal="center" vertical="center"/>
      <protection locked="0"/>
    </xf>
    <xf numFmtId="43" fontId="0" fillId="9" borderId="45" xfId="1" applyFont="1" applyFill="1" applyBorder="1"/>
    <xf numFmtId="165" fontId="0" fillId="9" borderId="45" xfId="1" applyNumberFormat="1" applyFont="1" applyFill="1" applyBorder="1" applyAlignment="1">
      <alignment horizontal="center" vertical="center"/>
    </xf>
    <xf numFmtId="2" fontId="0" fillId="9" borderId="45" xfId="0" applyNumberFormat="1" applyFill="1" applyBorder="1" applyAlignment="1">
      <alignment horizontal="center" vertical="center"/>
    </xf>
    <xf numFmtId="164" fontId="0" fillId="9" borderId="45" xfId="0" applyNumberFormat="1" applyFill="1" applyBorder="1" applyAlignment="1">
      <alignment horizontal="center" vertical="center"/>
    </xf>
    <xf numFmtId="43" fontId="0" fillId="9" borderId="3" xfId="1" applyFont="1" applyFill="1" applyBorder="1"/>
    <xf numFmtId="165" fontId="0" fillId="9" borderId="3" xfId="1" applyNumberFormat="1" applyFon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 vertical="center"/>
    </xf>
    <xf numFmtId="1" fontId="0" fillId="15" borderId="3" xfId="0" applyNumberFormat="1" applyFill="1" applyBorder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1" fontId="0" fillId="9" borderId="17" xfId="1" applyNumberFormat="1" applyFont="1" applyFill="1" applyBorder="1" applyAlignment="1">
      <alignment horizontal="center" vertical="center"/>
    </xf>
    <xf numFmtId="43" fontId="0" fillId="9" borderId="45" xfId="1" applyFont="1" applyFill="1" applyBorder="1" applyAlignment="1">
      <alignment horizontal="center" vertical="center"/>
    </xf>
    <xf numFmtId="43" fontId="0" fillId="9" borderId="18" xfId="1" applyFont="1" applyFill="1" applyBorder="1" applyAlignment="1">
      <alignment horizontal="center" vertical="center"/>
    </xf>
    <xf numFmtId="1" fontId="0" fillId="9" borderId="19" xfId="1" applyNumberFormat="1" applyFont="1" applyFill="1" applyBorder="1" applyAlignment="1">
      <alignment horizontal="center" vertical="center"/>
    </xf>
    <xf numFmtId="43" fontId="0" fillId="9" borderId="3" xfId="1" applyFont="1" applyFill="1" applyBorder="1" applyAlignment="1">
      <alignment horizontal="center" vertical="center"/>
    </xf>
    <xf numFmtId="43" fontId="0" fillId="9" borderId="20" xfId="1" applyFont="1" applyFill="1" applyBorder="1" applyAlignment="1">
      <alignment horizontal="center" vertical="center"/>
    </xf>
    <xf numFmtId="1" fontId="0" fillId="9" borderId="21" xfId="1" applyNumberFormat="1" applyFont="1" applyFill="1" applyBorder="1" applyAlignment="1">
      <alignment horizontal="center" vertical="center"/>
    </xf>
    <xf numFmtId="43" fontId="0" fillId="9" borderId="23" xfId="1" applyFont="1" applyFill="1" applyBorder="1" applyAlignment="1">
      <alignment horizontal="center" vertical="center"/>
    </xf>
    <xf numFmtId="43" fontId="0" fillId="9" borderId="24" xfId="1" applyFont="1" applyFill="1" applyBorder="1" applyAlignment="1">
      <alignment horizontal="center" vertical="center"/>
    </xf>
    <xf numFmtId="43" fontId="7" fillId="13" borderId="12" xfId="1" applyFont="1" applyFill="1" applyBorder="1" applyAlignment="1">
      <alignment horizontal="center" vertical="center"/>
    </xf>
    <xf numFmtId="43" fontId="30" fillId="13" borderId="26" xfId="1" applyFont="1" applyFill="1" applyBorder="1" applyAlignment="1">
      <alignment horizontal="center" vertical="center"/>
    </xf>
    <xf numFmtId="43" fontId="0" fillId="9" borderId="18" xfId="1" applyFont="1" applyFill="1" applyBorder="1" applyAlignment="1">
      <alignment horizontal="right" vertical="center"/>
    </xf>
    <xf numFmtId="43" fontId="0" fillId="9" borderId="3" xfId="1" applyFont="1" applyFill="1" applyBorder="1" applyAlignment="1">
      <alignment horizontal="right" vertical="center"/>
    </xf>
    <xf numFmtId="43" fontId="0" fillId="9" borderId="20" xfId="1" applyFont="1" applyFill="1" applyBorder="1" applyAlignment="1">
      <alignment horizontal="right" vertical="center"/>
    </xf>
    <xf numFmtId="43" fontId="7" fillId="13" borderId="12" xfId="1" applyFont="1" applyFill="1" applyBorder="1" applyAlignment="1">
      <alignment horizontal="right" vertical="center"/>
    </xf>
    <xf numFmtId="43" fontId="7" fillId="13" borderId="26" xfId="1" applyFont="1" applyFill="1" applyBorder="1" applyAlignment="1">
      <alignment horizontal="right" vertical="center"/>
    </xf>
    <xf numFmtId="43" fontId="2" fillId="7" borderId="23" xfId="1" applyFont="1" applyFill="1" applyBorder="1" applyAlignment="1">
      <alignment horizontal="center" vertical="center"/>
    </xf>
    <xf numFmtId="1" fontId="30" fillId="4" borderId="16" xfId="1" applyNumberFormat="1" applyFont="1" applyFill="1" applyBorder="1" applyAlignment="1" applyProtection="1">
      <alignment horizontal="center" vertical="center"/>
      <protection locked="0"/>
    </xf>
    <xf numFmtId="43" fontId="0" fillId="9" borderId="26" xfId="1" applyFont="1" applyFill="1" applyBorder="1" applyAlignment="1">
      <alignment horizontal="right" vertical="center"/>
    </xf>
    <xf numFmtId="43" fontId="0" fillId="9" borderId="24" xfId="1" applyFont="1" applyFill="1" applyBorder="1" applyAlignment="1">
      <alignment horizontal="right" vertical="center"/>
    </xf>
    <xf numFmtId="43" fontId="29" fillId="9" borderId="12" xfId="1" applyFont="1" applyFill="1" applyBorder="1" applyAlignment="1">
      <alignment horizontal="center" vertical="center"/>
    </xf>
    <xf numFmtId="43" fontId="29" fillId="9" borderId="3" xfId="1" applyFont="1" applyFill="1" applyBorder="1" applyAlignment="1">
      <alignment horizontal="center" vertical="center"/>
    </xf>
    <xf numFmtId="43" fontId="29" fillId="9" borderId="23" xfId="1" applyFon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43" fontId="0" fillId="9" borderId="12" xfId="1" applyFont="1" applyFill="1" applyBorder="1" applyAlignment="1">
      <alignment horizontal="right" vertical="center"/>
    </xf>
    <xf numFmtId="43" fontId="7" fillId="8" borderId="3" xfId="1" applyFont="1" applyFill="1" applyBorder="1" applyAlignment="1">
      <alignment horizontal="right" vertical="center"/>
    </xf>
    <xf numFmtId="43" fontId="7" fillId="50" borderId="3" xfId="1" applyFont="1" applyFill="1" applyBorder="1" applyAlignment="1">
      <alignment horizontal="right" vertical="center"/>
    </xf>
    <xf numFmtId="43" fontId="7" fillId="50" borderId="12" xfId="1" applyFon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9" borderId="18" xfId="0" applyNumberFormat="1" applyFill="1" applyBorder="1" applyAlignment="1">
      <alignment horizontal="center" vertical="center"/>
    </xf>
    <xf numFmtId="2" fontId="0" fillId="9" borderId="20" xfId="0" applyNumberForma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2" fontId="0" fillId="9" borderId="12" xfId="1" applyNumberFormat="1" applyFont="1" applyFill="1" applyBorder="1" applyAlignment="1">
      <alignment horizontal="center" vertical="center"/>
    </xf>
    <xf numFmtId="2" fontId="0" fillId="9" borderId="3" xfId="1" applyNumberFormat="1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13" fillId="48" borderId="61" xfId="0" applyFont="1" applyFill="1" applyBorder="1" applyAlignment="1">
      <alignment vertical="center"/>
    </xf>
    <xf numFmtId="0" fontId="13" fillId="48" borderId="27" xfId="0" applyFont="1" applyFill="1" applyBorder="1" applyAlignment="1">
      <alignment vertical="center"/>
    </xf>
    <xf numFmtId="0" fontId="13" fillId="48" borderId="62" xfId="0" applyFont="1" applyFill="1" applyBorder="1" applyAlignment="1">
      <alignment vertical="center"/>
    </xf>
    <xf numFmtId="0" fontId="7" fillId="48" borderId="61" xfId="0" applyFont="1" applyFill="1" applyBorder="1" applyAlignment="1">
      <alignment vertical="center"/>
    </xf>
    <xf numFmtId="0" fontId="7" fillId="48" borderId="27" xfId="0" applyFont="1" applyFill="1" applyBorder="1" applyAlignment="1">
      <alignment vertical="center"/>
    </xf>
    <xf numFmtId="0" fontId="7" fillId="48" borderId="6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0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53" borderId="0" xfId="0" applyFill="1" applyAlignment="1" applyProtection="1">
      <alignment horizontal="center" vertical="center"/>
      <protection locked="0"/>
    </xf>
    <xf numFmtId="43" fontId="23" fillId="0" borderId="3" xfId="1" applyFont="1" applyBorder="1"/>
    <xf numFmtId="165" fontId="23" fillId="0" borderId="3" xfId="1" applyNumberFormat="1" applyFont="1" applyBorder="1"/>
    <xf numFmtId="43" fontId="0" fillId="0" borderId="0" xfId="0" applyNumberFormat="1"/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2" fontId="0" fillId="9" borderId="45" xfId="1" applyNumberFormat="1" applyFont="1" applyFill="1" applyBorder="1" applyAlignment="1">
      <alignment horizontal="center" vertical="center"/>
    </xf>
    <xf numFmtId="43" fontId="0" fillId="9" borderId="45" xfId="1" applyFont="1" applyFill="1" applyBorder="1" applyAlignment="1">
      <alignment vertical="center"/>
    </xf>
    <xf numFmtId="43" fontId="0" fillId="9" borderId="3" xfId="1" applyFont="1" applyFill="1" applyBorder="1" applyAlignment="1">
      <alignment vertical="center"/>
    </xf>
    <xf numFmtId="0" fontId="3" fillId="3" borderId="85" xfId="0" applyFont="1" applyFill="1" applyBorder="1" applyAlignment="1">
      <alignment vertical="center" wrapText="1"/>
    </xf>
    <xf numFmtId="1" fontId="0" fillId="0" borderId="0" xfId="0" applyNumberFormat="1" applyAlignment="1">
      <alignment horizontal="center" vertical="center"/>
    </xf>
    <xf numFmtId="43" fontId="29" fillId="9" borderId="12" xfId="1" applyFont="1" applyFill="1" applyBorder="1" applyAlignment="1">
      <alignment horizontal="left" vertical="center"/>
    </xf>
    <xf numFmtId="43" fontId="29" fillId="9" borderId="3" xfId="1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28" fillId="3" borderId="3" xfId="1" applyFont="1" applyFill="1" applyBorder="1" applyAlignment="1">
      <alignment horizontal="center" vertical="center"/>
    </xf>
    <xf numFmtId="43" fontId="24" fillId="3" borderId="3" xfId="1" applyFont="1" applyFill="1" applyBorder="1" applyAlignment="1">
      <alignment horizontal="center" vertical="center"/>
    </xf>
    <xf numFmtId="43" fontId="29" fillId="9" borderId="3" xfId="1" applyFont="1" applyFill="1" applyBorder="1" applyAlignment="1">
      <alignment horizontal="right" vertical="center"/>
    </xf>
    <xf numFmtId="43" fontId="29" fillId="12" borderId="3" xfId="1" applyFont="1" applyFill="1" applyBorder="1" applyAlignment="1">
      <alignment horizontal="center" vertical="center"/>
    </xf>
    <xf numFmtId="4" fontId="4" fillId="3" borderId="45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43" fontId="24" fillId="3" borderId="3" xfId="1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43" fontId="29" fillId="9" borderId="45" xfId="1" applyFont="1" applyFill="1" applyBorder="1" applyAlignment="1">
      <alignment horizontal="right" vertical="center"/>
    </xf>
    <xf numFmtId="43" fontId="29" fillId="9" borderId="23" xfId="1" applyFont="1" applyFill="1" applyBorder="1" applyAlignment="1">
      <alignment horizontal="right" vertical="center"/>
    </xf>
    <xf numFmtId="49" fontId="24" fillId="3" borderId="3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0" fillId="0" borderId="62" xfId="0" applyBorder="1"/>
    <xf numFmtId="0" fontId="0" fillId="9" borderId="55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4" borderId="20" xfId="1" applyNumberFormat="1" applyFont="1" applyFill="1" applyBorder="1" applyAlignment="1" applyProtection="1">
      <alignment vertical="center"/>
      <protection locked="0"/>
    </xf>
    <xf numFmtId="0" fontId="0" fillId="9" borderId="21" xfId="0" applyFill="1" applyBorder="1" applyAlignment="1">
      <alignment horizontal="center" vertical="center"/>
    </xf>
    <xf numFmtId="0" fontId="0" fillId="4" borderId="24" xfId="1" applyNumberFormat="1" applyFont="1" applyFill="1" applyBorder="1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3" fontId="11" fillId="0" borderId="0" xfId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3" fontId="13" fillId="0" borderId="0" xfId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9" borderId="12" xfId="0" applyFill="1" applyBorder="1" applyAlignment="1">
      <alignment horizontal="center" vertical="center"/>
    </xf>
    <xf numFmtId="43" fontId="0" fillId="0" borderId="0" xfId="1" applyFont="1" applyAlignment="1" applyProtection="1">
      <alignment horizontal="right" vertical="center"/>
      <protection locked="0"/>
    </xf>
    <xf numFmtId="0" fontId="0" fillId="9" borderId="23" xfId="0" applyFill="1" applyBorder="1" applyAlignment="1">
      <alignment horizontal="center" vertical="center"/>
    </xf>
    <xf numFmtId="0" fontId="7" fillId="10" borderId="0" xfId="0" applyFont="1" applyFill="1" applyAlignment="1">
      <alignment horizontal="left" vertical="center"/>
    </xf>
    <xf numFmtId="0" fontId="0" fillId="53" borderId="0" xfId="0" applyFill="1" applyAlignment="1" applyProtection="1">
      <alignment vertical="center"/>
      <protection locked="0"/>
    </xf>
    <xf numFmtId="0" fontId="0" fillId="53" borderId="0" xfId="0" applyFill="1" applyAlignment="1">
      <alignment vertical="center"/>
    </xf>
    <xf numFmtId="0" fontId="0" fillId="53" borderId="0" xfId="0" applyFill="1" applyAlignment="1">
      <alignment horizontal="left" vertical="center"/>
    </xf>
    <xf numFmtId="0" fontId="0" fillId="5" borderId="17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3" fontId="19" fillId="0" borderId="0" xfId="1" applyFont="1" applyAlignment="1" applyProtection="1">
      <alignment vertical="center"/>
      <protection locked="0"/>
    </xf>
    <xf numFmtId="0" fontId="3" fillId="10" borderId="0" xfId="0" applyFont="1" applyFill="1" applyAlignment="1">
      <alignment horizontal="left" vertical="center"/>
    </xf>
    <xf numFmtId="43" fontId="20" fillId="0" borderId="0" xfId="1" applyFont="1" applyAlignment="1" applyProtection="1">
      <alignment vertical="center"/>
      <protection locked="0"/>
    </xf>
    <xf numFmtId="43" fontId="20" fillId="0" borderId="0" xfId="1" applyFont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43" fontId="0" fillId="0" borderId="0" xfId="1" applyFont="1" applyAlignment="1" applyProtection="1">
      <alignment horizontal="center" vertical="center"/>
      <protection locked="0"/>
    </xf>
    <xf numFmtId="43" fontId="9" fillId="0" borderId="0" xfId="1" applyFont="1" applyAlignment="1" applyProtection="1">
      <alignment vertical="center"/>
      <protection locked="0"/>
    </xf>
    <xf numFmtId="0" fontId="29" fillId="9" borderId="25" xfId="0" applyFont="1" applyFill="1" applyBorder="1" applyAlignment="1">
      <alignment horizontal="center" vertical="center"/>
    </xf>
    <xf numFmtId="0" fontId="29" fillId="4" borderId="45" xfId="0" applyFont="1" applyFill="1" applyBorder="1" applyAlignment="1" applyProtection="1">
      <alignment horizontal="center" vertical="center"/>
      <protection locked="0"/>
    </xf>
    <xf numFmtId="0" fontId="29" fillId="4" borderId="12" xfId="0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43" fontId="29" fillId="0" borderId="0" xfId="1" applyFont="1" applyAlignment="1" applyProtection="1">
      <alignment horizontal="right" vertical="center"/>
      <protection locked="0"/>
    </xf>
    <xf numFmtId="43" fontId="29" fillId="0" borderId="0" xfId="1" applyFont="1" applyAlignment="1">
      <alignment horizontal="right" vertical="center"/>
    </xf>
    <xf numFmtId="43" fontId="29" fillId="0" borderId="0" xfId="1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9" borderId="19" xfId="0" applyFont="1" applyFill="1" applyBorder="1" applyAlignment="1">
      <alignment horizontal="center" vertical="center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29" fillId="9" borderId="21" xfId="0" applyFont="1" applyFill="1" applyBorder="1" applyAlignment="1">
      <alignment horizontal="center" vertical="center"/>
    </xf>
    <xf numFmtId="0" fontId="29" fillId="4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49" fillId="47" borderId="27" xfId="0" applyFont="1" applyFill="1" applyBorder="1" applyAlignment="1" applyProtection="1">
      <alignment vertical="center"/>
      <protection locked="0"/>
    </xf>
    <xf numFmtId="0" fontId="49" fillId="47" borderId="62" xfId="0" applyFont="1" applyFill="1" applyBorder="1" applyAlignment="1" applyProtection="1">
      <alignment vertical="center"/>
      <protection locked="0"/>
    </xf>
    <xf numFmtId="4" fontId="4" fillId="3" borderId="3" xfId="1" applyNumberFormat="1" applyFont="1" applyFill="1" applyBorder="1" applyAlignment="1">
      <alignment horizontal="center" vertical="center" wrapText="1"/>
    </xf>
    <xf numFmtId="4" fontId="4" fillId="3" borderId="20" xfId="1" applyNumberFormat="1" applyFont="1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/>
    </xf>
    <xf numFmtId="0" fontId="0" fillId="14" borderId="12" xfId="0" quotePrefix="1" applyFill="1" applyBorder="1" applyAlignment="1">
      <alignment horizontal="center" vertical="center"/>
    </xf>
    <xf numFmtId="0" fontId="0" fillId="14" borderId="26" xfId="0" quotePrefix="1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/>
    </xf>
    <xf numFmtId="0" fontId="0" fillId="14" borderId="23" xfId="0" quotePrefix="1" applyFill="1" applyBorder="1" applyAlignment="1">
      <alignment horizontal="center" vertical="center"/>
    </xf>
    <xf numFmtId="0" fontId="0" fillId="14" borderId="24" xfId="0" quotePrefix="1" applyFill="1" applyBorder="1" applyAlignment="1">
      <alignment horizontal="center" vertical="center"/>
    </xf>
    <xf numFmtId="0" fontId="0" fillId="8" borderId="19" xfId="0" applyFill="1" applyBorder="1" applyAlignment="1">
      <alignment vertical="center"/>
    </xf>
    <xf numFmtId="0" fontId="3" fillId="8" borderId="3" xfId="0" applyFont="1" applyFill="1" applyBorder="1" applyAlignment="1">
      <alignment horizontal="left" vertical="center"/>
    </xf>
    <xf numFmtId="43" fontId="7" fillId="2" borderId="20" xfId="1" applyFont="1" applyFill="1" applyBorder="1" applyAlignment="1">
      <alignment horizontal="right" vertical="center"/>
    </xf>
    <xf numFmtId="0" fontId="0" fillId="8" borderId="21" xfId="0" applyFill="1" applyBorder="1" applyAlignment="1">
      <alignment vertical="center"/>
    </xf>
    <xf numFmtId="0" fontId="3" fillId="8" borderId="23" xfId="0" applyFont="1" applyFill="1" applyBorder="1" applyAlignment="1">
      <alignment horizontal="left" vertical="center"/>
    </xf>
    <xf numFmtId="0" fontId="2" fillId="49" borderId="23" xfId="0" applyFont="1" applyFill="1" applyBorder="1" applyAlignment="1">
      <alignment horizontal="center" vertical="center"/>
    </xf>
    <xf numFmtId="0" fontId="0" fillId="8" borderId="23" xfId="0" applyFill="1" applyBorder="1" applyAlignment="1">
      <alignment vertical="center"/>
    </xf>
    <xf numFmtId="0" fontId="14" fillId="8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4" fontId="1" fillId="14" borderId="3" xfId="1" applyNumberFormat="1" applyFill="1" applyBorder="1" applyAlignment="1">
      <alignment horizontal="center" vertical="center"/>
    </xf>
    <xf numFmtId="4" fontId="0" fillId="14" borderId="3" xfId="0" applyNumberFormat="1" applyFill="1" applyBorder="1" applyAlignment="1">
      <alignment horizontal="center" vertical="center"/>
    </xf>
    <xf numFmtId="4" fontId="1" fillId="14" borderId="20" xfId="1" applyNumberFormat="1" applyFill="1" applyBorder="1" applyAlignment="1">
      <alignment horizontal="center" vertical="center"/>
    </xf>
    <xf numFmtId="4" fontId="1" fillId="14" borderId="23" xfId="1" applyNumberFormat="1" applyFill="1" applyBorder="1" applyAlignment="1">
      <alignment horizontal="center" vertical="center"/>
    </xf>
    <xf numFmtId="4" fontId="0" fillId="14" borderId="23" xfId="0" applyNumberFormat="1" applyFill="1" applyBorder="1" applyAlignment="1">
      <alignment horizontal="center" vertical="center"/>
    </xf>
    <xf numFmtId="4" fontId="0" fillId="14" borderId="23" xfId="0" quotePrefix="1" applyNumberFormat="1" applyFill="1" applyBorder="1" applyAlignment="1">
      <alignment horizontal="center" vertical="center"/>
    </xf>
    <xf numFmtId="4" fontId="1" fillId="14" borderId="24" xfId="1" quotePrefix="1" applyNumberForma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58" xfId="0" applyFill="1" applyBorder="1" applyAlignment="1">
      <alignment vertical="center"/>
    </xf>
    <xf numFmtId="4" fontId="0" fillId="14" borderId="24" xfId="1" quotePrefix="1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9" fillId="0" borderId="0" xfId="0" applyFont="1" applyAlignment="1">
      <alignment horizontal="right" vertical="center"/>
    </xf>
    <xf numFmtId="0" fontId="29" fillId="12" borderId="3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0" fillId="9" borderId="45" xfId="1" applyFont="1" applyFill="1" applyBorder="1" applyAlignment="1">
      <alignment horizontal="right" vertical="center"/>
    </xf>
    <xf numFmtId="43" fontId="0" fillId="9" borderId="3" xfId="1" applyFont="1" applyFill="1" applyBorder="1" applyAlignment="1">
      <alignment horizontal="left" vertical="center"/>
    </xf>
    <xf numFmtId="43" fontId="0" fillId="8" borderId="25" xfId="1" applyFont="1" applyFill="1" applyBorder="1" applyAlignment="1">
      <alignment vertical="center"/>
    </xf>
    <xf numFmtId="43" fontId="0" fillId="8" borderId="12" xfId="1" applyFont="1" applyFill="1" applyBorder="1" applyAlignment="1">
      <alignment vertical="center"/>
    </xf>
    <xf numFmtId="43" fontId="0" fillId="8" borderId="21" xfId="1" applyFont="1" applyFill="1" applyBorder="1" applyAlignment="1">
      <alignment vertical="center"/>
    </xf>
    <xf numFmtId="43" fontId="0" fillId="8" borderId="23" xfId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57" xfId="1" applyFont="1" applyBorder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57" xfId="1" applyFont="1" applyBorder="1" applyAlignment="1">
      <alignment horizontal="left" vertical="center"/>
    </xf>
    <xf numFmtId="43" fontId="0" fillId="9" borderId="23" xfId="1" applyFont="1" applyFill="1" applyBorder="1" applyAlignment="1">
      <alignment vertical="center"/>
    </xf>
    <xf numFmtId="43" fontId="0" fillId="0" borderId="12" xfId="1" applyFont="1" applyBorder="1" applyAlignment="1" applyProtection="1">
      <alignment horizontal="left" vertical="center"/>
      <protection locked="0"/>
    </xf>
    <xf numFmtId="43" fontId="0" fillId="0" borderId="12" xfId="1" applyFont="1" applyBorder="1" applyAlignment="1" applyProtection="1">
      <alignment horizontal="center" vertical="center"/>
      <protection locked="0"/>
    </xf>
    <xf numFmtId="43" fontId="0" fillId="4" borderId="12" xfId="1" applyFont="1" applyFill="1" applyBorder="1" applyAlignment="1" applyProtection="1">
      <alignment horizontal="center" vertical="center"/>
      <protection locked="0"/>
    </xf>
    <xf numFmtId="43" fontId="0" fillId="4" borderId="3" xfId="1" applyFont="1" applyFill="1" applyBorder="1" applyAlignment="1" applyProtection="1">
      <alignment horizontal="center" vertical="center"/>
      <protection locked="0"/>
    </xf>
    <xf numFmtId="43" fontId="0" fillId="0" borderId="3" xfId="1" applyFont="1" applyBorder="1" applyAlignment="1" applyProtection="1">
      <alignment horizontal="left" vertical="center"/>
      <protection locked="0"/>
    </xf>
    <xf numFmtId="43" fontId="0" fillId="0" borderId="3" xfId="1" applyFont="1" applyBorder="1" applyAlignment="1" applyProtection="1">
      <alignment horizontal="center" vertical="center"/>
      <protection locked="0"/>
    </xf>
    <xf numFmtId="43" fontId="0" fillId="4" borderId="23" xfId="1" applyFont="1" applyFill="1" applyBorder="1" applyAlignment="1" applyProtection="1">
      <alignment horizontal="center" vertical="center"/>
      <protection locked="0"/>
    </xf>
    <xf numFmtId="167" fontId="0" fillId="0" borderId="0" xfId="1" applyNumberFormat="1" applyFont="1" applyAlignment="1" applyProtection="1">
      <alignment vertical="center"/>
      <protection locked="0"/>
    </xf>
    <xf numFmtId="167" fontId="11" fillId="0" borderId="0" xfId="1" applyNumberFormat="1" applyFont="1" applyAlignment="1" applyProtection="1">
      <alignment vertical="center"/>
      <protection locked="0"/>
    </xf>
    <xf numFmtId="167" fontId="13" fillId="0" borderId="0" xfId="1" applyNumberFormat="1" applyFont="1" applyAlignment="1" applyProtection="1">
      <alignment vertical="center"/>
      <protection locked="0"/>
    </xf>
    <xf numFmtId="167" fontId="12" fillId="0" borderId="0" xfId="1" applyNumberFormat="1" applyFont="1" applyAlignment="1" applyProtection="1">
      <alignment vertical="center"/>
      <protection locked="0"/>
    </xf>
    <xf numFmtId="167" fontId="3" fillId="0" borderId="0" xfId="1" applyNumberFormat="1" applyFont="1" applyAlignment="1" applyProtection="1">
      <alignment horizontal="left" vertical="center"/>
      <protection locked="0"/>
    </xf>
    <xf numFmtId="167" fontId="3" fillId="3" borderId="17" xfId="1" applyNumberFormat="1" applyFont="1" applyFill="1" applyBorder="1" applyAlignment="1">
      <alignment horizontal="center" vertical="center"/>
    </xf>
    <xf numFmtId="167" fontId="3" fillId="3" borderId="18" xfId="1" applyNumberFormat="1" applyFont="1" applyFill="1" applyBorder="1" applyAlignment="1">
      <alignment horizontal="center" vertical="center"/>
    </xf>
    <xf numFmtId="167" fontId="3" fillId="3" borderId="19" xfId="1" applyNumberFormat="1" applyFont="1" applyFill="1" applyBorder="1" applyAlignment="1">
      <alignment horizontal="center" vertical="center"/>
    </xf>
    <xf numFmtId="167" fontId="3" fillId="3" borderId="20" xfId="1" applyNumberFormat="1" applyFont="1" applyFill="1" applyBorder="1" applyAlignment="1">
      <alignment horizontal="center" vertical="center"/>
    </xf>
    <xf numFmtId="167" fontId="0" fillId="9" borderId="3" xfId="1" applyNumberFormat="1" applyFont="1" applyFill="1" applyBorder="1" applyAlignment="1">
      <alignment horizontal="right" vertical="center"/>
    </xf>
    <xf numFmtId="167" fontId="3" fillId="3" borderId="53" xfId="1" applyNumberFormat="1" applyFont="1" applyFill="1" applyBorder="1" applyAlignment="1">
      <alignment horizontal="center" vertical="center"/>
    </xf>
    <xf numFmtId="167" fontId="3" fillId="3" borderId="72" xfId="1" applyNumberFormat="1" applyFont="1" applyFill="1" applyBorder="1" applyAlignment="1">
      <alignment horizontal="center" vertical="center"/>
    </xf>
    <xf numFmtId="167" fontId="19" fillId="0" borderId="0" xfId="1" applyNumberFormat="1" applyFont="1" applyAlignment="1" applyProtection="1">
      <alignment vertical="center"/>
      <protection locked="0"/>
    </xf>
    <xf numFmtId="167" fontId="20" fillId="0" borderId="0" xfId="1" applyNumberFormat="1" applyFont="1" applyAlignment="1" applyProtection="1">
      <alignment vertical="center"/>
      <protection locked="0"/>
    </xf>
    <xf numFmtId="167" fontId="3" fillId="3" borderId="59" xfId="1" applyNumberFormat="1" applyFont="1" applyFill="1" applyBorder="1" applyAlignment="1">
      <alignment horizontal="center" vertical="center"/>
    </xf>
    <xf numFmtId="167" fontId="3" fillId="3" borderId="52" xfId="1" applyNumberFormat="1" applyFont="1" applyFill="1" applyBorder="1" applyAlignment="1">
      <alignment horizontal="center" vertical="center"/>
    </xf>
    <xf numFmtId="167" fontId="24" fillId="3" borderId="3" xfId="1" applyNumberFormat="1" applyFont="1" applyFill="1" applyBorder="1" applyAlignment="1">
      <alignment horizontal="center" vertical="center" wrapText="1"/>
    </xf>
    <xf numFmtId="167" fontId="28" fillId="3" borderId="3" xfId="1" applyNumberFormat="1" applyFont="1" applyFill="1" applyBorder="1" applyAlignment="1">
      <alignment horizontal="center" vertical="center"/>
    </xf>
    <xf numFmtId="167" fontId="24" fillId="3" borderId="3" xfId="1" applyNumberFormat="1" applyFont="1" applyFill="1" applyBorder="1" applyAlignment="1">
      <alignment horizontal="center" vertical="center"/>
    </xf>
    <xf numFmtId="167" fontId="29" fillId="9" borderId="3" xfId="1" applyNumberFormat="1" applyFont="1" applyFill="1" applyBorder="1" applyAlignment="1">
      <alignment horizontal="right" vertical="center"/>
    </xf>
    <xf numFmtId="167" fontId="4" fillId="3" borderId="45" xfId="1" applyNumberFormat="1" applyFont="1" applyFill="1" applyBorder="1" applyAlignment="1">
      <alignment horizontal="center" vertical="center" wrapText="1"/>
    </xf>
    <xf numFmtId="167" fontId="4" fillId="3" borderId="45" xfId="0" applyNumberFormat="1" applyFont="1" applyFill="1" applyBorder="1" applyAlignment="1">
      <alignment horizontal="center" vertical="center" wrapText="1"/>
    </xf>
    <xf numFmtId="167" fontId="4" fillId="3" borderId="3" xfId="1" applyNumberFormat="1" applyFont="1" applyFill="1" applyBorder="1" applyAlignment="1">
      <alignment horizontal="center" vertical="center" wrapText="1"/>
    </xf>
    <xf numFmtId="167" fontId="4" fillId="3" borderId="3" xfId="0" applyNumberFormat="1" applyFont="1" applyFill="1" applyBorder="1" applyAlignment="1">
      <alignment horizontal="center" vertical="center" wrapText="1"/>
    </xf>
    <xf numFmtId="167" fontId="0" fillId="14" borderId="12" xfId="0" applyNumberFormat="1" applyFill="1" applyBorder="1" applyAlignment="1">
      <alignment horizontal="center" vertical="center"/>
    </xf>
    <xf numFmtId="167" fontId="0" fillId="14" borderId="12" xfId="0" quotePrefix="1" applyNumberFormat="1" applyFill="1" applyBorder="1" applyAlignment="1">
      <alignment horizontal="center" vertical="center"/>
    </xf>
    <xf numFmtId="167" fontId="0" fillId="14" borderId="23" xfId="0" applyNumberFormat="1" applyFill="1" applyBorder="1" applyAlignment="1">
      <alignment horizontal="center" vertical="center"/>
    </xf>
    <xf numFmtId="167" fontId="0" fillId="14" borderId="23" xfId="0" quotePrefix="1" applyNumberFormat="1" applyFill="1" applyBorder="1" applyAlignment="1">
      <alignment horizontal="center" vertical="center"/>
    </xf>
    <xf numFmtId="167" fontId="0" fillId="9" borderId="12" xfId="1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horizontal="center" vertical="center"/>
    </xf>
    <xf numFmtId="167" fontId="0" fillId="0" borderId="0" xfId="1" applyNumberFormat="1" applyFont="1" applyAlignment="1">
      <alignment horizontal="right" vertical="center"/>
    </xf>
    <xf numFmtId="2" fontId="0" fillId="0" borderId="0" xfId="0" applyNumberFormat="1" applyAlignment="1" applyProtection="1">
      <alignment horizontal="center" vertical="center"/>
      <protection locked="0"/>
    </xf>
    <xf numFmtId="167" fontId="0" fillId="9" borderId="26" xfId="1" applyNumberFormat="1" applyFont="1" applyFill="1" applyBorder="1" applyAlignment="1">
      <alignment horizontal="right" vertical="center"/>
    </xf>
    <xf numFmtId="167" fontId="0" fillId="9" borderId="20" xfId="1" applyNumberFormat="1" applyFont="1" applyFill="1" applyBorder="1" applyAlignment="1">
      <alignment horizontal="right" vertical="center"/>
    </xf>
    <xf numFmtId="167" fontId="0" fillId="9" borderId="24" xfId="1" applyNumberFormat="1" applyFont="1" applyFill="1" applyBorder="1" applyAlignment="1">
      <alignment horizontal="right" vertical="center"/>
    </xf>
    <xf numFmtId="167" fontId="0" fillId="9" borderId="18" xfId="1" applyNumberFormat="1" applyFont="1" applyFill="1" applyBorder="1" applyAlignment="1">
      <alignment horizontal="right" vertical="center"/>
    </xf>
    <xf numFmtId="43" fontId="0" fillId="0" borderId="23" xfId="1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2" fontId="0" fillId="0" borderId="12" xfId="1" applyNumberFormat="1" applyFont="1" applyBorder="1" applyAlignment="1" applyProtection="1">
      <alignment horizontal="center" vertical="center"/>
      <protection locked="0"/>
    </xf>
    <xf numFmtId="2" fontId="0" fillId="11" borderId="12" xfId="1" applyNumberFormat="1" applyFont="1" applyFill="1" applyBorder="1" applyAlignment="1" applyProtection="1">
      <alignment horizontal="center" vertical="center"/>
      <protection locked="0"/>
    </xf>
    <xf numFmtId="2" fontId="0" fillId="0" borderId="3" xfId="1" applyNumberFormat="1" applyFont="1" applyBorder="1" applyAlignment="1" applyProtection="1">
      <alignment horizontal="center" vertical="center"/>
      <protection locked="0"/>
    </xf>
    <xf numFmtId="2" fontId="0" fillId="11" borderId="3" xfId="1" applyNumberFormat="1" applyFont="1" applyFill="1" applyBorder="1" applyAlignment="1" applyProtection="1">
      <alignment horizontal="center" vertical="center"/>
      <protection locked="0"/>
    </xf>
    <xf numFmtId="43" fontId="0" fillId="0" borderId="45" xfId="1" applyFont="1" applyBorder="1" applyAlignment="1" applyProtection="1">
      <alignment horizontal="center" vertical="center"/>
      <protection locked="0"/>
    </xf>
    <xf numFmtId="43" fontId="0" fillId="4" borderId="45" xfId="1" applyFont="1" applyFill="1" applyBorder="1" applyAlignment="1" applyProtection="1">
      <alignment horizontal="center" vertical="center"/>
      <protection locked="0"/>
    </xf>
    <xf numFmtId="43" fontId="0" fillId="0" borderId="45" xfId="1" applyFont="1" applyBorder="1" applyAlignment="1" applyProtection="1">
      <alignment horizontal="left" vertical="center"/>
      <protection locked="0"/>
    </xf>
    <xf numFmtId="2" fontId="0" fillId="0" borderId="45" xfId="1" applyNumberFormat="1" applyFont="1" applyBorder="1" applyAlignment="1" applyProtection="1">
      <alignment horizontal="center" vertical="center"/>
      <protection locked="0"/>
    </xf>
    <xf numFmtId="2" fontId="0" fillId="11" borderId="45" xfId="1" applyNumberFormat="1" applyFont="1" applyFill="1" applyBorder="1" applyAlignment="1" applyProtection="1">
      <alignment horizontal="center" vertical="center"/>
      <protection locked="0"/>
    </xf>
    <xf numFmtId="43" fontId="0" fillId="0" borderId="0" xfId="1" applyFont="1" applyAlignment="1">
      <alignment horizontal="right" vertical="center"/>
    </xf>
    <xf numFmtId="165" fontId="0" fillId="9" borderId="12" xfId="1" applyNumberFormat="1" applyFont="1" applyFill="1" applyBorder="1" applyAlignment="1">
      <alignment horizontal="right" vertical="center"/>
    </xf>
    <xf numFmtId="165" fontId="0" fillId="9" borderId="26" xfId="1" applyNumberFormat="1" applyFont="1" applyFill="1" applyBorder="1" applyAlignment="1">
      <alignment horizontal="right" vertical="center"/>
    </xf>
    <xf numFmtId="165" fontId="0" fillId="9" borderId="3" xfId="1" applyNumberFormat="1" applyFont="1" applyFill="1" applyBorder="1" applyAlignment="1">
      <alignment horizontal="right" vertical="center"/>
    </xf>
    <xf numFmtId="165" fontId="0" fillId="9" borderId="20" xfId="1" applyNumberFormat="1" applyFont="1" applyFill="1" applyBorder="1" applyAlignment="1">
      <alignment horizontal="right" vertical="center"/>
    </xf>
    <xf numFmtId="165" fontId="0" fillId="9" borderId="23" xfId="1" applyNumberFormat="1" applyFont="1" applyFill="1" applyBorder="1" applyAlignment="1">
      <alignment horizontal="right" vertical="center"/>
    </xf>
    <xf numFmtId="165" fontId="0" fillId="9" borderId="24" xfId="1" applyNumberFormat="1" applyFont="1" applyFill="1" applyBorder="1" applyAlignment="1">
      <alignment horizontal="right" vertical="center"/>
    </xf>
    <xf numFmtId="43" fontId="54" fillId="0" borderId="0" xfId="1" applyFont="1" applyProtection="1">
      <protection locked="0"/>
    </xf>
    <xf numFmtId="43" fontId="54" fillId="0" borderId="0" xfId="0" applyNumberFormat="1" applyFont="1" applyAlignment="1" applyProtection="1">
      <alignment horizontal="right"/>
      <protection locked="0"/>
    </xf>
    <xf numFmtId="0" fontId="29" fillId="0" borderId="0" xfId="0" applyFont="1" applyProtection="1">
      <protection locked="0"/>
    </xf>
    <xf numFmtId="43" fontId="24" fillId="0" borderId="0" xfId="1" applyFont="1" applyProtection="1">
      <protection locked="0"/>
    </xf>
    <xf numFmtId="43" fontId="24" fillId="0" borderId="0" xfId="0" applyNumberFormat="1" applyFont="1" applyAlignment="1" applyProtection="1">
      <alignment horizontal="right"/>
      <protection locked="0"/>
    </xf>
    <xf numFmtId="43" fontId="55" fillId="0" borderId="0" xfId="1" applyFont="1" applyProtection="1">
      <protection locked="0"/>
    </xf>
    <xf numFmtId="43" fontId="55" fillId="0" borderId="0" xfId="0" applyNumberFormat="1" applyFont="1" applyAlignment="1" applyProtection="1">
      <alignment horizontal="right"/>
      <protection locked="0"/>
    </xf>
    <xf numFmtId="43" fontId="29" fillId="0" borderId="0" xfId="1" applyFont="1" applyProtection="1">
      <protection locked="0"/>
    </xf>
    <xf numFmtId="43" fontId="29" fillId="0" borderId="0" xfId="0" applyNumberFormat="1" applyFont="1" applyAlignment="1" applyProtection="1">
      <alignment horizontal="right"/>
      <protection locked="0"/>
    </xf>
    <xf numFmtId="0" fontId="29" fillId="0" borderId="0" xfId="0" applyFont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43" fontId="29" fillId="0" borderId="0" xfId="1" applyFont="1" applyAlignment="1" applyProtection="1">
      <alignment horizontal="right"/>
      <protection locked="0"/>
    </xf>
    <xf numFmtId="43" fontId="45" fillId="0" borderId="0" xfId="0" applyNumberFormat="1" applyFont="1" applyAlignment="1" applyProtection="1">
      <alignment horizontal="right"/>
      <protection locked="0"/>
    </xf>
    <xf numFmtId="0" fontId="31" fillId="47" borderId="0" xfId="0" applyFont="1" applyFill="1" applyAlignment="1" applyProtection="1">
      <alignment vertical="center"/>
      <protection locked="0"/>
    </xf>
    <xf numFmtId="0" fontId="7" fillId="48" borderId="0" xfId="0" applyFont="1" applyFill="1" applyAlignment="1" applyProtection="1">
      <alignment vertical="center"/>
      <protection locked="0"/>
    </xf>
    <xf numFmtId="0" fontId="13" fillId="48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43" fontId="56" fillId="0" borderId="0" xfId="1" applyFont="1" applyProtection="1">
      <protection locked="0"/>
    </xf>
    <xf numFmtId="43" fontId="56" fillId="0" borderId="0" xfId="0" applyNumberFormat="1" applyFont="1" applyAlignment="1" applyProtection="1">
      <alignment horizontal="right"/>
      <protection locked="0"/>
    </xf>
    <xf numFmtId="0" fontId="57" fillId="55" borderId="61" xfId="0" applyFont="1" applyFill="1" applyBorder="1" applyAlignment="1">
      <alignment horizontal="right" vertical="center"/>
    </xf>
    <xf numFmtId="0" fontId="31" fillId="56" borderId="27" xfId="0" applyFont="1" applyFill="1" applyBorder="1" applyAlignment="1">
      <alignment vertical="center"/>
    </xf>
    <xf numFmtId="0" fontId="31" fillId="56" borderId="62" xfId="0" applyFont="1" applyFill="1" applyBorder="1" applyAlignment="1">
      <alignment vertical="center"/>
    </xf>
    <xf numFmtId="0" fontId="58" fillId="56" borderId="61" xfId="0" applyFont="1" applyFill="1" applyBorder="1" applyAlignment="1">
      <alignment vertical="center"/>
    </xf>
    <xf numFmtId="0" fontId="58" fillId="56" borderId="27" xfId="0" applyFont="1" applyFill="1" applyBorder="1" applyAlignment="1">
      <alignment vertical="center"/>
    </xf>
    <xf numFmtId="0" fontId="58" fillId="56" borderId="62" xfId="0" applyFont="1" applyFill="1" applyBorder="1" applyAlignment="1">
      <alignment vertical="center"/>
    </xf>
    <xf numFmtId="9" fontId="0" fillId="0" borderId="0" xfId="44" applyFont="1" applyAlignment="1" applyProtection="1">
      <alignment vertical="center"/>
      <protection locked="0"/>
    </xf>
    <xf numFmtId="43" fontId="0" fillId="9" borderId="45" xfId="1" applyFont="1" applyFill="1" applyBorder="1" applyAlignment="1">
      <alignment horizontal="left" vertical="center"/>
    </xf>
    <xf numFmtId="43" fontId="0" fillId="9" borderId="12" xfId="1" applyFont="1" applyFill="1" applyBorder="1" applyAlignment="1">
      <alignment horizontal="left" vertical="center"/>
    </xf>
    <xf numFmtId="43" fontId="0" fillId="9" borderId="12" xfId="1" applyFont="1" applyFill="1" applyBorder="1" applyAlignment="1">
      <alignment horizontal="center" vertical="center"/>
    </xf>
    <xf numFmtId="1" fontId="30" fillId="9" borderId="16" xfId="1" applyNumberFormat="1" applyFont="1" applyFill="1" applyBorder="1" applyAlignment="1">
      <alignment horizontal="center" vertical="center"/>
    </xf>
    <xf numFmtId="43" fontId="0" fillId="9" borderId="20" xfId="1" applyFont="1" applyFill="1" applyBorder="1" applyAlignment="1">
      <alignment vertical="center"/>
    </xf>
    <xf numFmtId="43" fontId="0" fillId="9" borderId="52" xfId="1" applyFont="1" applyFill="1" applyBorder="1" applyAlignment="1">
      <alignment vertical="center"/>
    </xf>
    <xf numFmtId="43" fontId="0" fillId="9" borderId="24" xfId="1" applyFont="1" applyFill="1" applyBorder="1" applyAlignment="1">
      <alignment vertical="center"/>
    </xf>
    <xf numFmtId="168" fontId="0" fillId="0" borderId="4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 applyProtection="1">
      <alignment vertical="center"/>
    </xf>
    <xf numFmtId="0" fontId="0" fillId="0" borderId="0" xfId="0" applyFill="1" applyProtection="1">
      <protection locked="0"/>
    </xf>
    <xf numFmtId="0" fontId="59" fillId="0" borderId="0" xfId="0" applyFont="1" applyFill="1" applyAlignment="1">
      <alignment horizontal="left" vertical="center" indent="1"/>
    </xf>
    <xf numFmtId="0" fontId="0" fillId="5" borderId="3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52" xfId="0" applyNumberFormat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3" xfId="0" applyBorder="1" applyAlignment="1">
      <alignment vertical="center"/>
    </xf>
    <xf numFmtId="3" fontId="0" fillId="0" borderId="24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" xfId="1" applyNumberFormat="1" applyFont="1" applyFill="1" applyBorder="1" applyAlignment="1" applyProtection="1">
      <alignment vertical="center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8" borderId="0" xfId="0" applyFill="1" applyAlignment="1">
      <alignment vertical="center"/>
    </xf>
    <xf numFmtId="43" fontId="0" fillId="58" borderId="3" xfId="1" applyFont="1" applyFill="1" applyBorder="1" applyAlignment="1">
      <alignment horizontal="center" vertical="center"/>
    </xf>
    <xf numFmtId="43" fontId="0" fillId="0" borderId="0" xfId="1" applyFont="1"/>
    <xf numFmtId="1" fontId="0" fillId="0" borderId="3" xfId="0" applyNumberFormat="1" applyBorder="1" applyAlignment="1">
      <alignment horizontal="center" vertical="center"/>
    </xf>
    <xf numFmtId="168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3" fontId="0" fillId="0" borderId="3" xfId="1" applyFont="1" applyFill="1" applyBorder="1" applyAlignment="1">
      <alignment horizontal="center" vertical="center"/>
    </xf>
    <xf numFmtId="0" fontId="60" fillId="47" borderId="0" xfId="0" applyFont="1" applyFill="1" applyAlignment="1" applyProtection="1">
      <alignment vertical="center"/>
      <protection locked="0"/>
    </xf>
    <xf numFmtId="0" fontId="7" fillId="3" borderId="61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32" fillId="57" borderId="61" xfId="0" applyFont="1" applyFill="1" applyBorder="1" applyAlignment="1">
      <alignment horizontal="left" vertical="center"/>
    </xf>
    <xf numFmtId="0" fontId="32" fillId="57" borderId="27" xfId="0" applyFont="1" applyFill="1" applyBorder="1" applyAlignment="1">
      <alignment horizontal="left" vertical="center"/>
    </xf>
    <xf numFmtId="0" fontId="57" fillId="55" borderId="27" xfId="0" applyFont="1" applyFill="1" applyBorder="1" applyAlignment="1" applyProtection="1">
      <alignment horizontal="left" vertical="center"/>
      <protection locked="0"/>
    </xf>
    <xf numFmtId="0" fontId="57" fillId="55" borderId="62" xfId="0" applyFont="1" applyFill="1" applyBorder="1" applyAlignment="1" applyProtection="1">
      <alignment horizontal="left" vertical="center"/>
      <protection locked="0"/>
    </xf>
    <xf numFmtId="0" fontId="53" fillId="51" borderId="54" xfId="0" applyFont="1" applyFill="1" applyBorder="1" applyAlignment="1" applyProtection="1">
      <alignment horizontal="center" vertical="center"/>
      <protection locked="0"/>
    </xf>
    <xf numFmtId="0" fontId="53" fillId="51" borderId="56" xfId="0" applyFont="1" applyFill="1" applyBorder="1" applyAlignment="1" applyProtection="1">
      <alignment horizontal="center" vertical="center"/>
      <protection locked="0"/>
    </xf>
    <xf numFmtId="0" fontId="53" fillId="51" borderId="58" xfId="0" applyFont="1" applyFill="1" applyBorder="1" applyAlignment="1" applyProtection="1">
      <alignment horizontal="center" vertical="center"/>
      <protection locked="0"/>
    </xf>
    <xf numFmtId="0" fontId="53" fillId="51" borderId="51" xfId="0" applyFont="1" applyFill="1" applyBorder="1" applyAlignment="1" applyProtection="1">
      <alignment horizontal="center" vertical="center"/>
      <protection locked="0"/>
    </xf>
    <xf numFmtId="1" fontId="3" fillId="3" borderId="43" xfId="1" applyNumberFormat="1" applyFont="1" applyFill="1" applyBorder="1" applyAlignment="1">
      <alignment horizontal="center" vertical="center"/>
    </xf>
    <xf numFmtId="1" fontId="3" fillId="3" borderId="47" xfId="1" applyNumberFormat="1" applyFont="1" applyFill="1" applyBorder="1" applyAlignment="1">
      <alignment horizontal="center" vertical="center"/>
    </xf>
    <xf numFmtId="43" fontId="3" fillId="3" borderId="46" xfId="1" applyFont="1" applyFill="1" applyBorder="1" applyAlignment="1">
      <alignment horizontal="center" vertical="center" wrapText="1"/>
    </xf>
    <xf numFmtId="43" fontId="3" fillId="3" borderId="48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43" fontId="0" fillId="0" borderId="79" xfId="1" applyFont="1" applyBorder="1" applyAlignment="1" applyProtection="1">
      <alignment horizontal="right" vertical="center"/>
      <protection locked="0"/>
    </xf>
    <xf numFmtId="43" fontId="0" fillId="0" borderId="13" xfId="1" applyFont="1" applyBorder="1" applyAlignment="1" applyProtection="1">
      <alignment horizontal="right" vertical="center"/>
      <protection locked="0"/>
    </xf>
    <xf numFmtId="43" fontId="0" fillId="0" borderId="80" xfId="1" applyFont="1" applyBorder="1" applyAlignment="1" applyProtection="1">
      <alignment horizontal="right" vertical="center"/>
      <protection locked="0"/>
    </xf>
    <xf numFmtId="0" fontId="3" fillId="3" borderId="73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43" fontId="0" fillId="0" borderId="77" xfId="1" applyFont="1" applyBorder="1" applyAlignment="1" applyProtection="1">
      <alignment horizontal="right" vertical="center"/>
      <protection locked="0"/>
    </xf>
    <xf numFmtId="43" fontId="0" fillId="0" borderId="85" xfId="1" applyFont="1" applyBorder="1" applyAlignment="1" applyProtection="1">
      <alignment horizontal="right" vertical="center"/>
      <protection locked="0"/>
    </xf>
    <xf numFmtId="43" fontId="0" fillId="0" borderId="78" xfId="1" applyFont="1" applyBorder="1" applyAlignment="1" applyProtection="1">
      <alignment horizontal="right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4" fontId="4" fillId="3" borderId="45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44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49" xfId="0" applyFont="1" applyFill="1" applyBorder="1" applyAlignment="1">
      <alignment horizontal="center" vertical="center" wrapText="1"/>
    </xf>
    <xf numFmtId="0" fontId="24" fillId="3" borderId="45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/>
    </xf>
    <xf numFmtId="43" fontId="24" fillId="3" borderId="3" xfId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167" fontId="24" fillId="3" borderId="3" xfId="1" applyNumberFormat="1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167" fontId="4" fillId="0" borderId="0" xfId="1" applyNumberFormat="1" applyFont="1" applyAlignment="1">
      <alignment horizontal="center" vertical="center" wrapText="1"/>
    </xf>
    <xf numFmtId="167" fontId="4" fillId="3" borderId="44" xfId="0" applyNumberFormat="1" applyFont="1" applyFill="1" applyBorder="1" applyAlignment="1">
      <alignment horizontal="center" vertical="center" wrapText="1"/>
    </xf>
    <xf numFmtId="167" fontId="4" fillId="3" borderId="12" xfId="0" applyNumberFormat="1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/>
    </xf>
    <xf numFmtId="167" fontId="3" fillId="3" borderId="24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7" fillId="55" borderId="27" xfId="0" applyFont="1" applyFill="1" applyBorder="1" applyAlignment="1">
      <alignment horizontal="left" vertical="center"/>
    </xf>
    <xf numFmtId="0" fontId="57" fillId="55" borderId="62" xfId="0" applyFont="1" applyFill="1" applyBorder="1" applyAlignment="1">
      <alignment horizontal="left" vertical="center"/>
    </xf>
    <xf numFmtId="0" fontId="22" fillId="52" borderId="61" xfId="0" applyFont="1" applyFill="1" applyBorder="1" applyAlignment="1">
      <alignment horizontal="left" vertical="center"/>
    </xf>
    <xf numFmtId="0" fontId="22" fillId="52" borderId="62" xfId="0" applyFont="1" applyFill="1" applyBorder="1" applyAlignment="1">
      <alignment horizontal="left" vertical="center"/>
    </xf>
    <xf numFmtId="43" fontId="3" fillId="0" borderId="1" xfId="1" applyFont="1" applyFill="1" applyBorder="1" applyAlignment="1" applyProtection="1">
      <alignment horizontal="center" vertical="center" wrapText="1"/>
    </xf>
    <xf numFmtId="43" fontId="0" fillId="9" borderId="79" xfId="1" applyFont="1" applyFill="1" applyBorder="1" applyAlignment="1">
      <alignment horizontal="left" vertical="center"/>
    </xf>
    <xf numFmtId="43" fontId="0" fillId="9" borderId="13" xfId="1" applyFont="1" applyFill="1" applyBorder="1" applyAlignment="1">
      <alignment horizontal="left" vertical="center"/>
    </xf>
    <xf numFmtId="43" fontId="0" fillId="9" borderId="80" xfId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43" fontId="0" fillId="9" borderId="77" xfId="1" applyFont="1" applyFill="1" applyBorder="1" applyAlignment="1">
      <alignment horizontal="left" vertical="center"/>
    </xf>
    <xf numFmtId="43" fontId="0" fillId="9" borderId="85" xfId="1" applyFont="1" applyFill="1" applyBorder="1" applyAlignment="1">
      <alignment horizontal="left" vertical="center"/>
    </xf>
    <xf numFmtId="43" fontId="0" fillId="9" borderId="78" xfId="1" applyFont="1" applyFill="1" applyBorder="1" applyAlignment="1">
      <alignment horizontal="left" vertical="center"/>
    </xf>
    <xf numFmtId="0" fontId="32" fillId="57" borderId="62" xfId="0" applyFont="1" applyFill="1" applyBorder="1" applyAlignment="1">
      <alignment horizontal="left" vertical="center"/>
    </xf>
    <xf numFmtId="0" fontId="57" fillId="55" borderId="61" xfId="0" applyFont="1" applyFill="1" applyBorder="1" applyAlignment="1">
      <alignment horizontal="right" vertical="center"/>
    </xf>
    <xf numFmtId="0" fontId="57" fillId="55" borderId="27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6" fillId="54" borderId="38" xfId="0" applyFont="1" applyFill="1" applyBorder="1" applyAlignment="1">
      <alignment horizontal="center" vertical="center"/>
    </xf>
    <xf numFmtId="0" fontId="26" fillId="54" borderId="4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3" fillId="0" borderId="3" xfId="2" applyBorder="1" applyAlignment="1">
      <alignment horizontal="left"/>
    </xf>
    <xf numFmtId="0" fontId="23" fillId="5" borderId="8" xfId="2" applyFill="1" applyBorder="1" applyAlignment="1">
      <alignment horizontal="center" vertical="center"/>
    </xf>
    <xf numFmtId="0" fontId="23" fillId="5" borderId="33" xfId="2" applyFill="1" applyBorder="1" applyAlignment="1">
      <alignment horizontal="center" vertical="center"/>
    </xf>
    <xf numFmtId="0" fontId="23" fillId="5" borderId="12" xfId="2" applyFill="1" applyBorder="1" applyAlignment="1">
      <alignment horizontal="center" vertical="center"/>
    </xf>
    <xf numFmtId="0" fontId="23" fillId="5" borderId="5" xfId="2" applyFill="1" applyBorder="1" applyAlignment="1">
      <alignment horizontal="center" vertical="center"/>
    </xf>
    <xf numFmtId="0" fontId="23" fillId="5" borderId="6" xfId="2" applyFill="1" applyBorder="1" applyAlignment="1">
      <alignment horizontal="center" vertical="center"/>
    </xf>
    <xf numFmtId="0" fontId="23" fillId="5" borderId="7" xfId="2" applyFill="1" applyBorder="1" applyAlignment="1">
      <alignment horizontal="center" vertical="center"/>
    </xf>
    <xf numFmtId="0" fontId="23" fillId="5" borderId="41" xfId="2" applyFill="1" applyBorder="1" applyAlignment="1">
      <alignment horizontal="center" vertical="center"/>
    </xf>
    <xf numFmtId="0" fontId="23" fillId="5" borderId="0" xfId="2" applyFill="1" applyAlignment="1">
      <alignment horizontal="center" vertical="center"/>
    </xf>
    <xf numFmtId="0" fontId="23" fillId="5" borderId="42" xfId="2" applyFill="1" applyBorder="1" applyAlignment="1">
      <alignment horizontal="center" vertical="center"/>
    </xf>
    <xf numFmtId="0" fontId="23" fillId="5" borderId="9" xfId="2" applyFill="1" applyBorder="1" applyAlignment="1">
      <alignment horizontal="center" vertical="center"/>
    </xf>
    <xf numFmtId="0" fontId="23" fillId="5" borderId="10" xfId="2" applyFill="1" applyBorder="1" applyAlignment="1">
      <alignment horizontal="center" vertical="center"/>
    </xf>
    <xf numFmtId="0" fontId="23" fillId="5" borderId="11" xfId="2" applyFill="1" applyBorder="1" applyAlignment="1">
      <alignment horizontal="center" vertical="center"/>
    </xf>
    <xf numFmtId="0" fontId="23" fillId="0" borderId="2" xfId="2" applyBorder="1" applyAlignment="1">
      <alignment horizontal="center"/>
    </xf>
    <xf numFmtId="0" fontId="23" fillId="0" borderId="13" xfId="2" applyBorder="1" applyAlignment="1">
      <alignment horizontal="center"/>
    </xf>
    <xf numFmtId="0" fontId="23" fillId="0" borderId="14" xfId="2" applyBorder="1" applyAlignment="1">
      <alignment horizontal="center"/>
    </xf>
    <xf numFmtId="0" fontId="4" fillId="9" borderId="3" xfId="2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5" borderId="3" xfId="0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5" borderId="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3" fillId="3" borderId="3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0" fillId="9" borderId="83" xfId="0" applyFill="1" applyBorder="1" applyAlignment="1">
      <alignment horizontal="center" vertical="center"/>
    </xf>
    <xf numFmtId="0" fontId="0" fillId="9" borderId="84" xfId="0" applyFill="1" applyBorder="1" applyAlignment="1">
      <alignment horizontal="center" vertical="center"/>
    </xf>
    <xf numFmtId="0" fontId="0" fillId="9" borderId="79" xfId="0" applyFill="1" applyBorder="1" applyAlignment="1">
      <alignment horizontal="center" vertical="center"/>
    </xf>
    <xf numFmtId="0" fontId="0" fillId="9" borderId="80" xfId="0" applyFill="1" applyBorder="1" applyAlignment="1">
      <alignment horizontal="center" vertic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6000000}"/>
    <cellStyle name="Note" xfId="17" builtinId="10" customBuiltin="1"/>
    <cellStyle name="Output" xfId="12" builtinId="21" customBuiltin="1"/>
    <cellStyle name="Percent" xfId="44" builtinId="5"/>
    <cellStyle name="Title" xfId="3" builtinId="15" customBuiltin="1"/>
    <cellStyle name="Total" xfId="19" builtinId="25" customBuiltin="1"/>
    <cellStyle name="Warning Text" xfId="16" builtinId="11" customBuiltin="1"/>
  </cellStyles>
  <dxfs count="2"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7244645999161E-2"/>
          <c:y val="4.0228644934244023E-2"/>
          <c:w val="0.89317391010821823"/>
          <c:h val="0.8204225020188779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'SUMMARY OTTV'!$F$37</c:f>
              <c:strCache>
                <c:ptCount val="1"/>
                <c:pt idx="0">
                  <c:v> BARAT LAUT </c:v>
                </c:pt>
              </c:strCache>
            </c:strRef>
          </c:tx>
          <c:invertIfNegative val="0"/>
          <c:val>
            <c:numRef>
              <c:f>'SUMMARY OTTV'!$H$37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F-4774-98B9-F2F67D6CC8A8}"/>
            </c:ext>
          </c:extLst>
        </c:ser>
        <c:ser>
          <c:idx val="6"/>
          <c:order val="1"/>
          <c:tx>
            <c:strRef>
              <c:f>'SUMMARY OTTV'!$F$36</c:f>
              <c:strCache>
                <c:ptCount val="1"/>
                <c:pt idx="0">
                  <c:v> BARAT </c:v>
                </c:pt>
              </c:strCache>
            </c:strRef>
          </c:tx>
          <c:invertIfNegative val="0"/>
          <c:val>
            <c:numRef>
              <c:f>'SUMMARY OTTV'!$H$36</c:f>
              <c:numCache>
                <c:formatCode>_(* #,##0.00_);_(* \(#,##0.00\);_(* "-"??_);_(@_)</c:formatCode>
                <c:ptCount val="1"/>
                <c:pt idx="0">
                  <c:v>14.000000000000002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F-4774-98B9-F2F67D6CC8A8}"/>
            </c:ext>
          </c:extLst>
        </c:ser>
        <c:ser>
          <c:idx val="5"/>
          <c:order val="2"/>
          <c:tx>
            <c:strRef>
              <c:f>'SUMMARY OTTV'!$F$35</c:f>
              <c:strCache>
                <c:ptCount val="1"/>
                <c:pt idx="0">
                  <c:v> BARAT DAYA </c:v>
                </c:pt>
              </c:strCache>
            </c:strRef>
          </c:tx>
          <c:invertIfNegative val="0"/>
          <c:val>
            <c:numRef>
              <c:f>'SUMMARY OTTV'!$H$35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F-4774-98B9-F2F67D6CC8A8}"/>
            </c:ext>
          </c:extLst>
        </c:ser>
        <c:ser>
          <c:idx val="4"/>
          <c:order val="3"/>
          <c:tx>
            <c:strRef>
              <c:f>'SUMMARY OTTV'!$F$34</c:f>
              <c:strCache>
                <c:ptCount val="1"/>
                <c:pt idx="0">
                  <c:v> SELATAN </c:v>
                </c:pt>
              </c:strCache>
            </c:strRef>
          </c:tx>
          <c:invertIfNegative val="0"/>
          <c:val>
            <c:numRef>
              <c:f>'SUMMARY OTTV'!$H$34</c:f>
              <c:numCache>
                <c:formatCode>_(* #,##0.00_);_(* \(#,##0.00\);_(* "-"??_);_(@_)</c:formatCode>
                <c:ptCount val="1"/>
                <c:pt idx="0">
                  <c:v>14.000000000000002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0F-4774-98B9-F2F67D6CC8A8}"/>
            </c:ext>
          </c:extLst>
        </c:ser>
        <c:ser>
          <c:idx val="3"/>
          <c:order val="4"/>
          <c:tx>
            <c:strRef>
              <c:f>'SUMMARY OTTV'!$F$33</c:f>
              <c:strCache>
                <c:ptCount val="1"/>
                <c:pt idx="0">
                  <c:v> TENGGARA </c:v>
                </c:pt>
              </c:strCache>
            </c:strRef>
          </c:tx>
          <c:invertIfNegative val="0"/>
          <c:val>
            <c:numRef>
              <c:f>'SUMMARY OTTV'!$H$33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F-4774-98B9-F2F67D6CC8A8}"/>
            </c:ext>
          </c:extLst>
        </c:ser>
        <c:ser>
          <c:idx val="2"/>
          <c:order val="5"/>
          <c:tx>
            <c:strRef>
              <c:f>'SUMMARY OTTV'!$F$32</c:f>
              <c:strCache>
                <c:ptCount val="1"/>
                <c:pt idx="0">
                  <c:v> TIMUR </c:v>
                </c:pt>
              </c:strCache>
            </c:strRef>
          </c:tx>
          <c:invertIfNegative val="0"/>
          <c:val>
            <c:numRef>
              <c:f>'SUMMARY OTTV'!$H$32</c:f>
              <c:numCache>
                <c:formatCode>_(* #,##0.00_);_(* \(#,##0.00\);_(* "-"??_);_(@_)</c:formatCode>
                <c:ptCount val="1"/>
                <c:pt idx="0">
                  <c:v>14.000000000000002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F-4774-98B9-F2F67D6CC8A8}"/>
            </c:ext>
          </c:extLst>
        </c:ser>
        <c:ser>
          <c:idx val="1"/>
          <c:order val="6"/>
          <c:tx>
            <c:strRef>
              <c:f>'SUMMARY OTTV'!$F$31</c:f>
              <c:strCache>
                <c:ptCount val="1"/>
                <c:pt idx="0">
                  <c:v> TIMUR LAUT </c:v>
                </c:pt>
              </c:strCache>
            </c:strRef>
          </c:tx>
          <c:invertIfNegative val="0"/>
          <c:val>
            <c:numRef>
              <c:f>'SUMMARY OTTV'!$H$31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F-4774-98B9-F2F67D6CC8A8}"/>
            </c:ext>
          </c:extLst>
        </c:ser>
        <c:ser>
          <c:idx val="0"/>
          <c:order val="7"/>
          <c:tx>
            <c:strRef>
              <c:f>'SUMMARY OTTV'!$F$30</c:f>
              <c:strCache>
                <c:ptCount val="1"/>
                <c:pt idx="0">
                  <c:v> UTARA </c:v>
                </c:pt>
              </c:strCache>
            </c:strRef>
          </c:tx>
          <c:invertIfNegative val="0"/>
          <c:val>
            <c:numRef>
              <c:f>'SUMMARY OTTV'!$H$30</c:f>
              <c:numCache>
                <c:formatCode>_(* #,##0.00_);_(* \(#,##0.00\);_(* "-"??_);_(@_)</c:formatCode>
                <c:ptCount val="1"/>
                <c:pt idx="0">
                  <c:v>14.000000000000002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F-4774-98B9-F2F67D6C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54"/>
        <c:axId val="237358872"/>
        <c:axId val="237567328"/>
      </c:barChart>
      <c:catAx>
        <c:axId val="237358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7567328"/>
        <c:crossesAt val="0"/>
        <c:auto val="1"/>
        <c:lblAlgn val="ctr"/>
        <c:lblOffset val="100"/>
        <c:noMultiLvlLbl val="0"/>
      </c:catAx>
      <c:valAx>
        <c:axId val="237567328"/>
        <c:scaling>
          <c:orientation val="minMax"/>
          <c:max val="1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237358872"/>
        <c:crosses val="autoZero"/>
        <c:crossBetween val="between"/>
        <c:majorUnit val="10"/>
        <c:min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17068131090183E-2"/>
          <c:y val="4.7322499727342621E-2"/>
          <c:w val="0.89317391010821823"/>
          <c:h val="0.8204225020188779"/>
        </c:manualLayout>
      </c:layout>
      <c:barChart>
        <c:barDir val="bar"/>
        <c:grouping val="clustered"/>
        <c:varyColors val="0"/>
        <c:ser>
          <c:idx val="7"/>
          <c:order val="0"/>
          <c:invertIfNegative val="0"/>
          <c:val>
            <c:numRef>
              <c:f>'SUMMARY OTTV'!$H$19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8-49FC-848A-FF2B61D518CC}"/>
            </c:ext>
          </c:extLst>
        </c:ser>
        <c:ser>
          <c:idx val="6"/>
          <c:order val="1"/>
          <c:invertIfNegative val="0"/>
          <c:val>
            <c:numRef>
              <c:f>'SUMMARY OTTV'!$H$18</c:f>
              <c:numCache>
                <c:formatCode>_(* #,##0.00_);_(* \(#,##0.00\);_(* "-"??_);_(@_)</c:formatCode>
                <c:ptCount val="1"/>
                <c:pt idx="0">
                  <c:v>41.356720864575088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8-49FC-848A-FF2B61D518CC}"/>
            </c:ext>
          </c:extLst>
        </c:ser>
        <c:ser>
          <c:idx val="5"/>
          <c:order val="2"/>
          <c:invertIfNegative val="0"/>
          <c:val>
            <c:numRef>
              <c:f>'SUMMARY OTTV'!$H$17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8-49FC-848A-FF2B61D518CC}"/>
            </c:ext>
          </c:extLst>
        </c:ser>
        <c:ser>
          <c:idx val="4"/>
          <c:order val="3"/>
          <c:invertIfNegative val="0"/>
          <c:val>
            <c:numRef>
              <c:f>'SUMMARY OTTV'!$H$16</c:f>
              <c:numCache>
                <c:formatCode>_(* #,##0.00_);_(* \(#,##0.00\);_(* "-"??_);_(@_)</c:formatCode>
                <c:ptCount val="1"/>
                <c:pt idx="0">
                  <c:v>29.30272086457509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68-49FC-848A-FF2B61D518CC}"/>
            </c:ext>
          </c:extLst>
        </c:ser>
        <c:ser>
          <c:idx val="3"/>
          <c:order val="4"/>
          <c:invertIfNegative val="0"/>
          <c:val>
            <c:numRef>
              <c:f>'SUMMARY OTTV'!$H$15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68-49FC-848A-FF2B61D518CC}"/>
            </c:ext>
          </c:extLst>
        </c:ser>
        <c:ser>
          <c:idx val="2"/>
          <c:order val="5"/>
          <c:invertIfNegative val="0"/>
          <c:cat>
            <c:strLit>
              <c:ptCount val="1"/>
              <c:pt idx="0">
                <c:v>OTTV</c:v>
              </c:pt>
            </c:strLit>
          </c:cat>
          <c:val>
            <c:numRef>
              <c:f>'SUMMARY OTTV'!$H$14</c:f>
              <c:numCache>
                <c:formatCode>_(* #,##0.00_);_(* \(#,##0.00\);_(* "-"??_);_(@_)</c:formatCode>
                <c:ptCount val="1"/>
                <c:pt idx="0">
                  <c:v>35.469883655272767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68-49FC-848A-FF2B61D518CC}"/>
            </c:ext>
          </c:extLst>
        </c:ser>
        <c:ser>
          <c:idx val="1"/>
          <c:order val="6"/>
          <c:invertIfNegative val="0"/>
          <c:val>
            <c:numRef>
              <c:f>'SUMMARY OTTV'!$H$13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68-49FC-848A-FF2B61D518CC}"/>
            </c:ext>
          </c:extLst>
        </c:ser>
        <c:ser>
          <c:idx val="0"/>
          <c:order val="7"/>
          <c:invertIfNegative val="0"/>
          <c:cat>
            <c:strLit>
              <c:ptCount val="1"/>
              <c:pt idx="0">
                <c:v>OTTV</c:v>
              </c:pt>
            </c:strLit>
          </c:cat>
          <c:val>
            <c:numRef>
              <c:f>'SUMMARY OTTV'!$H$12</c:f>
              <c:numCache>
                <c:formatCode>_(* #,##0.00_);_(* \(#,##0.00\);_(* "-"??_);_(@_)</c:formatCode>
                <c:ptCount val="1"/>
                <c:pt idx="0">
                  <c:v>32.526465050621603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68-49FC-848A-FF2B61D5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54"/>
        <c:axId val="238681768"/>
        <c:axId val="236401480"/>
      </c:barChart>
      <c:catAx>
        <c:axId val="238681768"/>
        <c:scaling>
          <c:orientation val="minMax"/>
        </c:scaling>
        <c:delete val="1"/>
        <c:axPos val="l"/>
        <c:majorTickMark val="out"/>
        <c:minorTickMark val="none"/>
        <c:tickLblPos val="nextTo"/>
        <c:crossAx val="236401480"/>
        <c:crosses val="autoZero"/>
        <c:auto val="1"/>
        <c:lblAlgn val="ctr"/>
        <c:lblOffset val="100"/>
        <c:noMultiLvlLbl val="0"/>
      </c:catAx>
      <c:valAx>
        <c:axId val="2364014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238681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'ref.'!$A$7</c:f>
              <c:strCache>
                <c:ptCount val="1"/>
                <c:pt idx="0">
                  <c:v>Balikpapan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'ref.'!$B$4:$I$4</c:f>
              <c:strCache>
                <c:ptCount val="8"/>
                <c:pt idx="0">
                  <c:v>Utara</c:v>
                </c:pt>
                <c:pt idx="1">
                  <c:v>Barat Laut</c:v>
                </c:pt>
                <c:pt idx="2">
                  <c:v>Barat</c:v>
                </c:pt>
                <c:pt idx="3">
                  <c:v>Barat Daya</c:v>
                </c:pt>
                <c:pt idx="4">
                  <c:v>Selatan</c:v>
                </c:pt>
                <c:pt idx="5">
                  <c:v>Tenggara</c:v>
                </c:pt>
                <c:pt idx="6">
                  <c:v>Timur</c:v>
                </c:pt>
                <c:pt idx="7">
                  <c:v>Timur Laut</c:v>
                </c:pt>
              </c:strCache>
            </c:strRef>
          </c:cat>
          <c:val>
            <c:numRef>
              <c:f>'ref.'!$B$7:$I$7</c:f>
              <c:numCache>
                <c:formatCode>_(* #,##0.00_);_(* \(#,##0.00\);_(* "-"??_);_(@_)</c:formatCode>
                <c:ptCount val="8"/>
                <c:pt idx="0">
                  <c:v>128</c:v>
                </c:pt>
                <c:pt idx="1">
                  <c:v>161</c:v>
                </c:pt>
                <c:pt idx="2">
                  <c:v>185</c:v>
                </c:pt>
                <c:pt idx="3">
                  <c:v>157</c:v>
                </c:pt>
                <c:pt idx="4">
                  <c:v>124</c:v>
                </c:pt>
                <c:pt idx="5">
                  <c:v>139</c:v>
                </c:pt>
                <c:pt idx="6">
                  <c:v>155</c:v>
                </c:pt>
                <c:pt idx="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5-459F-A8D5-75980B3025FF}"/>
            </c:ext>
          </c:extLst>
        </c:ser>
        <c:ser>
          <c:idx val="3"/>
          <c:order val="3"/>
          <c:tx>
            <c:strRef>
              <c:f>'ref.'!$A$8</c:f>
              <c:strCache>
                <c:ptCount val="1"/>
                <c:pt idx="0">
                  <c:v>Aceh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'ref.'!$B$4:$I$4</c:f>
              <c:strCache>
                <c:ptCount val="8"/>
                <c:pt idx="0">
                  <c:v>Utara</c:v>
                </c:pt>
                <c:pt idx="1">
                  <c:v>Barat Laut</c:v>
                </c:pt>
                <c:pt idx="2">
                  <c:v>Barat</c:v>
                </c:pt>
                <c:pt idx="3">
                  <c:v>Barat Daya</c:v>
                </c:pt>
                <c:pt idx="4">
                  <c:v>Selatan</c:v>
                </c:pt>
                <c:pt idx="5">
                  <c:v>Tenggara</c:v>
                </c:pt>
                <c:pt idx="6">
                  <c:v>Timur</c:v>
                </c:pt>
                <c:pt idx="7">
                  <c:v>Timur Laut</c:v>
                </c:pt>
              </c:strCache>
            </c:strRef>
          </c:cat>
          <c:val>
            <c:numRef>
              <c:f>'ref.'!$B$8:$I$8</c:f>
              <c:numCache>
                <c:formatCode>_(* #,##0.00_);_(* \(#,##0.00\);_(* "-"??_);_(@_)</c:formatCode>
                <c:ptCount val="8"/>
                <c:pt idx="0">
                  <c:v>116</c:v>
                </c:pt>
                <c:pt idx="1">
                  <c:v>159</c:v>
                </c:pt>
                <c:pt idx="2">
                  <c:v>200</c:v>
                </c:pt>
                <c:pt idx="3">
                  <c:v>179</c:v>
                </c:pt>
                <c:pt idx="4">
                  <c:v>142</c:v>
                </c:pt>
                <c:pt idx="5">
                  <c:v>154</c:v>
                </c:pt>
                <c:pt idx="6">
                  <c:v>166</c:v>
                </c:pt>
                <c:pt idx="7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5-459F-A8D5-75980B3025FF}"/>
            </c:ext>
          </c:extLst>
        </c:ser>
        <c:ser>
          <c:idx val="9"/>
          <c:order val="9"/>
          <c:tx>
            <c:strRef>
              <c:f>'ref.'!$A$33</c:f>
              <c:strCache>
                <c:ptCount val="1"/>
                <c:pt idx="0">
                  <c:v>Majene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'ref.'!$B$4:$I$4</c:f>
              <c:strCache>
                <c:ptCount val="8"/>
                <c:pt idx="0">
                  <c:v>Utara</c:v>
                </c:pt>
                <c:pt idx="1">
                  <c:v>Barat Laut</c:v>
                </c:pt>
                <c:pt idx="2">
                  <c:v>Barat</c:v>
                </c:pt>
                <c:pt idx="3">
                  <c:v>Barat Daya</c:v>
                </c:pt>
                <c:pt idx="4">
                  <c:v>Selatan</c:v>
                </c:pt>
                <c:pt idx="5">
                  <c:v>Tenggara</c:v>
                </c:pt>
                <c:pt idx="6">
                  <c:v>Timur</c:v>
                </c:pt>
                <c:pt idx="7">
                  <c:v>Timur Laut</c:v>
                </c:pt>
              </c:strCache>
            </c:strRef>
          </c:cat>
          <c:val>
            <c:numRef>
              <c:f>'ref.'!$B$33:$I$33</c:f>
              <c:numCache>
                <c:formatCode>_(* #,##0.00_);_(* \(#,##0.00\);_(* "-"??_);_(@_)</c:formatCode>
                <c:ptCount val="8"/>
                <c:pt idx="0">
                  <c:v>140</c:v>
                </c:pt>
                <c:pt idx="1">
                  <c:v>178</c:v>
                </c:pt>
                <c:pt idx="2">
                  <c:v>203</c:v>
                </c:pt>
                <c:pt idx="3">
                  <c:v>164</c:v>
                </c:pt>
                <c:pt idx="4">
                  <c:v>122</c:v>
                </c:pt>
                <c:pt idx="5">
                  <c:v>148</c:v>
                </c:pt>
                <c:pt idx="6">
                  <c:v>179</c:v>
                </c:pt>
                <c:pt idx="7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5-459F-A8D5-75980B3025FF}"/>
            </c:ext>
          </c:extLst>
        </c:ser>
        <c:ser>
          <c:idx val="10"/>
          <c:order val="10"/>
          <c:tx>
            <c:strRef>
              <c:f>'ref.'!$A$34</c:f>
              <c:strCache>
                <c:ptCount val="1"/>
                <c:pt idx="0">
                  <c:v>Makassar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'ref.'!$B$4:$I$4</c:f>
              <c:strCache>
                <c:ptCount val="8"/>
                <c:pt idx="0">
                  <c:v>Utara</c:v>
                </c:pt>
                <c:pt idx="1">
                  <c:v>Barat Laut</c:v>
                </c:pt>
                <c:pt idx="2">
                  <c:v>Barat</c:v>
                </c:pt>
                <c:pt idx="3">
                  <c:v>Barat Daya</c:v>
                </c:pt>
                <c:pt idx="4">
                  <c:v>Selatan</c:v>
                </c:pt>
                <c:pt idx="5">
                  <c:v>Tenggara</c:v>
                </c:pt>
                <c:pt idx="6">
                  <c:v>Timur</c:v>
                </c:pt>
                <c:pt idx="7">
                  <c:v>Timur Laut</c:v>
                </c:pt>
              </c:strCache>
            </c:strRef>
          </c:cat>
          <c:val>
            <c:numRef>
              <c:f>'ref.'!$B$34:$I$34</c:f>
              <c:numCache>
                <c:formatCode>_(* #,##0.00_);_(* \(#,##0.00\);_(* "-"??_);_(@_)</c:formatCode>
                <c:ptCount val="8"/>
                <c:pt idx="0">
                  <c:v>146</c:v>
                </c:pt>
                <c:pt idx="1">
                  <c:v>176</c:v>
                </c:pt>
                <c:pt idx="2">
                  <c:v>190</c:v>
                </c:pt>
                <c:pt idx="3">
                  <c:v>149</c:v>
                </c:pt>
                <c:pt idx="4">
                  <c:v>112</c:v>
                </c:pt>
                <c:pt idx="5">
                  <c:v>138</c:v>
                </c:pt>
                <c:pt idx="6">
                  <c:v>173</c:v>
                </c:pt>
                <c:pt idx="7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85-459F-A8D5-75980B30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77968"/>
        <c:axId val="7216782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'ref.'!$A$5</c15:sqref>
                        </c15:formulaRef>
                      </c:ext>
                    </c:extLst>
                    <c:strCache>
                      <c:ptCount val="1"/>
                      <c:pt idx="0">
                        <c:v>SNI 2011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'ref.'!$B$5:$I$5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130</c:v>
                      </c:pt>
                      <c:pt idx="1">
                        <c:v>211</c:v>
                      </c:pt>
                      <c:pt idx="2">
                        <c:v>243</c:v>
                      </c:pt>
                      <c:pt idx="3">
                        <c:v>176</c:v>
                      </c:pt>
                      <c:pt idx="4">
                        <c:v>97</c:v>
                      </c:pt>
                      <c:pt idx="5">
                        <c:v>97</c:v>
                      </c:pt>
                      <c:pt idx="6">
                        <c:v>112</c:v>
                      </c:pt>
                      <c:pt idx="7">
                        <c:v>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0C85-459F-A8D5-75980B3025F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'ref.'!$A$6</c15:sqref>
                        </c15:formulaRef>
                      </c:ext>
                    </c:extLst>
                    <c:strCache>
                      <c:ptCount val="1"/>
                      <c:pt idx="0">
                        <c:v>Ambon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'ref.'!$B$6:$I$6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130</c:v>
                      </c:pt>
                      <c:pt idx="1">
                        <c:v>162</c:v>
                      </c:pt>
                      <c:pt idx="2">
                        <c:v>188</c:v>
                      </c:pt>
                      <c:pt idx="3">
                        <c:v>159</c:v>
                      </c:pt>
                      <c:pt idx="4">
                        <c:v>122</c:v>
                      </c:pt>
                      <c:pt idx="5">
                        <c:v>142</c:v>
                      </c:pt>
                      <c:pt idx="6">
                        <c:v>163</c:v>
                      </c:pt>
                      <c:pt idx="7">
                        <c:v>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85-459F-A8D5-75980B3025F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'ref.'!$A$9</c15:sqref>
                        </c15:formulaRef>
                      </c:ext>
                    </c:extLst>
                    <c:strCache>
                      <c:ptCount val="1"/>
                      <c:pt idx="0">
                        <c:v>Bandung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'ref.'!$B$9:$I$9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150</c:v>
                      </c:pt>
                      <c:pt idx="1">
                        <c:v>183</c:v>
                      </c:pt>
                      <c:pt idx="2">
                        <c:v>198</c:v>
                      </c:pt>
                      <c:pt idx="3">
                        <c:v>154</c:v>
                      </c:pt>
                      <c:pt idx="4">
                        <c:v>113</c:v>
                      </c:pt>
                      <c:pt idx="5">
                        <c:v>135</c:v>
                      </c:pt>
                      <c:pt idx="6">
                        <c:v>164</c:v>
                      </c:pt>
                      <c:pt idx="7">
                        <c:v>157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C85-459F-A8D5-75980B3025F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'ref.'!$A$10</c15:sqref>
                        </c15:formulaRef>
                      </c:ext>
                    </c:extLst>
                    <c:strCache>
                      <c:ptCount val="1"/>
                      <c:pt idx="0">
                        <c:v>Banggai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'ref.'!$B$10:$I$10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131</c:v>
                      </c:pt>
                      <c:pt idx="1">
                        <c:v>164</c:v>
                      </c:pt>
                      <c:pt idx="2">
                        <c:v>192</c:v>
                      </c:pt>
                      <c:pt idx="3">
                        <c:v>164</c:v>
                      </c:pt>
                      <c:pt idx="4">
                        <c:v>129</c:v>
                      </c:pt>
                      <c:pt idx="5">
                        <c:v>156</c:v>
                      </c:pt>
                      <c:pt idx="6">
                        <c:v>182</c:v>
                      </c:pt>
                      <c:pt idx="7">
                        <c:v>158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85-459F-A8D5-75980B3025F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'ref.'!$A$11</c15:sqref>
                        </c15:formulaRef>
                      </c:ext>
                    </c:extLst>
                    <c:strCache>
                      <c:ptCount val="1"/>
                      <c:pt idx="0">
                        <c:v>Banjarmasin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'ref.'!$B$11:$I$11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140</c:v>
                      </c:pt>
                      <c:pt idx="1">
                        <c:v>180</c:v>
                      </c:pt>
                      <c:pt idx="2">
                        <c:v>203</c:v>
                      </c:pt>
                      <c:pt idx="3">
                        <c:v>161</c:v>
                      </c:pt>
                      <c:pt idx="4">
                        <c:v>117</c:v>
                      </c:pt>
                      <c:pt idx="5">
                        <c:v>135</c:v>
                      </c:pt>
                      <c:pt idx="6">
                        <c:v>161</c:v>
                      </c:pt>
                      <c:pt idx="7">
                        <c:v>151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C85-459F-A8D5-75980B3025F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'ref.'!$A$12</c15:sqref>
                        </c15:formulaRef>
                      </c:ext>
                    </c:extLst>
                    <c:strCache>
                      <c:ptCount val="1"/>
                      <c:pt idx="0">
                        <c:v>Banyuwangi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'ref.'!$B$12:$I$12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132</c:v>
                      </c:pt>
                      <c:pt idx="1">
                        <c:v>162</c:v>
                      </c:pt>
                      <c:pt idx="2">
                        <c:v>177</c:v>
                      </c:pt>
                      <c:pt idx="3">
                        <c:v>143</c:v>
                      </c:pt>
                      <c:pt idx="4">
                        <c:v>108</c:v>
                      </c:pt>
                      <c:pt idx="5">
                        <c:v>144</c:v>
                      </c:pt>
                      <c:pt idx="6">
                        <c:v>179</c:v>
                      </c:pt>
                      <c:pt idx="7">
                        <c:v>162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85-459F-A8D5-75980B3025F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'ref.'!$A$32</c15:sqref>
                        </c15:formulaRef>
                      </c:ext>
                    </c:extLst>
                    <c:strCache>
                      <c:ptCount val="1"/>
                      <c:pt idx="0">
                        <c:v>Madura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'ref.'!$B$32:$I$32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150</c:v>
                      </c:pt>
                      <c:pt idx="1">
                        <c:v>166</c:v>
                      </c:pt>
                      <c:pt idx="2">
                        <c:v>167</c:v>
                      </c:pt>
                      <c:pt idx="3">
                        <c:v>129</c:v>
                      </c:pt>
                      <c:pt idx="4">
                        <c:v>104</c:v>
                      </c:pt>
                      <c:pt idx="5">
                        <c:v>130</c:v>
                      </c:pt>
                      <c:pt idx="6">
                        <c:v>167</c:v>
                      </c:pt>
                      <c:pt idx="7">
                        <c:v>166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85-459F-A8D5-75980B3025F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'ref.'!$A$35</c15:sqref>
                        </c15:formulaRef>
                      </c:ext>
                    </c:extLst>
                    <c:strCache>
                      <c:ptCount val="1"/>
                      <c:pt idx="0">
                        <c:v>Masamba Luwu Utara OB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'ref.'!$B$35:$I$35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147.27690907011669</c:v>
                      </c:pt>
                      <c:pt idx="1">
                        <c:v>189.15789035797636</c:v>
                      </c:pt>
                      <c:pt idx="2">
                        <c:v>217.59142077772873</c:v>
                      </c:pt>
                      <c:pt idx="3">
                        <c:v>179.63773996041044</c:v>
                      </c:pt>
                      <c:pt idx="4">
                        <c:v>135.49156716808966</c:v>
                      </c:pt>
                      <c:pt idx="5">
                        <c:v>153.83464755562363</c:v>
                      </c:pt>
                      <c:pt idx="6">
                        <c:v>176.69489981455934</c:v>
                      </c:pt>
                      <c:pt idx="7">
                        <c:v>159.69341872903223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85-459F-A8D5-75980B3025FF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'ref.'!$A$36</c15:sqref>
                        </c15:formulaRef>
                      </c:ext>
                    </c:extLst>
                    <c:strCache>
                      <c:ptCount val="1"/>
                      <c:pt idx="0">
                        <c:v>Manado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'ref.'!$B$36:$I$36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124</c:v>
                      </c:pt>
                      <c:pt idx="1">
                        <c:v>155</c:v>
                      </c:pt>
                      <c:pt idx="2">
                        <c:v>185</c:v>
                      </c:pt>
                      <c:pt idx="3">
                        <c:v>161</c:v>
                      </c:pt>
                      <c:pt idx="4">
                        <c:v>129</c:v>
                      </c:pt>
                      <c:pt idx="5">
                        <c:v>145</c:v>
                      </c:pt>
                      <c:pt idx="6">
                        <c:v>165</c:v>
                      </c:pt>
                      <c:pt idx="7">
                        <c:v>145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85-459F-A8D5-75980B3025F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'ref.'!$A$37</c15:sqref>
                        </c15:formulaRef>
                      </c:ext>
                    </c:extLst>
                    <c:strCache>
                      <c:ptCount val="1"/>
                      <c:pt idx="0">
                        <c:v>Manokwari OB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'ref.'!$B$37:$I$37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140.34616900643363</c:v>
                      </c:pt>
                      <c:pt idx="1">
                        <c:v>178.41729678576297</c:v>
                      </c:pt>
                      <c:pt idx="2">
                        <c:v>205.35247206295702</c:v>
                      </c:pt>
                      <c:pt idx="3">
                        <c:v>173.21608168088969</c:v>
                      </c:pt>
                      <c:pt idx="4">
                        <c:v>134.73718634256673</c:v>
                      </c:pt>
                      <c:pt idx="5">
                        <c:v>147.60595570154354</c:v>
                      </c:pt>
                      <c:pt idx="6">
                        <c:v>166.56966672403726</c:v>
                      </c:pt>
                      <c:pt idx="7">
                        <c:v>150.73994819507723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85-459F-A8D5-75980B3025F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'ref.'!$A$38</c15:sqref>
                        </c15:formulaRef>
                      </c:ext>
                    </c:extLst>
                    <c:strCache>
                      <c:ptCount val="1"/>
                      <c:pt idx="0">
                        <c:v>Mataram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'ref.'!$B$38:$I$38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153</c:v>
                      </c:pt>
                      <c:pt idx="1">
                        <c:v>171</c:v>
                      </c:pt>
                      <c:pt idx="2">
                        <c:v>172</c:v>
                      </c:pt>
                      <c:pt idx="3">
                        <c:v>132</c:v>
                      </c:pt>
                      <c:pt idx="4">
                        <c:v>104</c:v>
                      </c:pt>
                      <c:pt idx="5">
                        <c:v>132</c:v>
                      </c:pt>
                      <c:pt idx="6">
                        <c:v>172</c:v>
                      </c:pt>
                      <c:pt idx="7">
                        <c:v>171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85-459F-A8D5-75980B3025F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'ref.'!$A$39</c15:sqref>
                        </c15:formulaRef>
                      </c:ext>
                    </c:extLst>
                    <c:strCache>
                      <c:ptCount val="1"/>
                      <c:pt idx="0">
                        <c:v>Medan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'ref.'!$B$39:$I$39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122</c:v>
                      </c:pt>
                      <c:pt idx="1">
                        <c:v>158</c:v>
                      </c:pt>
                      <c:pt idx="2">
                        <c:v>195</c:v>
                      </c:pt>
                      <c:pt idx="3">
                        <c:v>173</c:v>
                      </c:pt>
                      <c:pt idx="4">
                        <c:v>138</c:v>
                      </c:pt>
                      <c:pt idx="5">
                        <c:v>158</c:v>
                      </c:pt>
                      <c:pt idx="6">
                        <c:v>177</c:v>
                      </c:pt>
                      <c:pt idx="7">
                        <c:v>150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85-459F-A8D5-75980B3025F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'ref.'!$A$40</c15:sqref>
                        </c15:formulaRef>
                      </c:ext>
                    </c:extLst>
                    <c:strCache>
                      <c:ptCount val="1"/>
                      <c:pt idx="0">
                        <c:v>Merauke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'ref.'!$B$40:$I$40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  <c:pt idx="0">
                        <c:v>149</c:v>
                      </c:pt>
                      <c:pt idx="1">
                        <c:v>179</c:v>
                      </c:pt>
                      <c:pt idx="2">
                        <c:v>192</c:v>
                      </c:pt>
                      <c:pt idx="3">
                        <c:v>150</c:v>
                      </c:pt>
                      <c:pt idx="4">
                        <c:v>111</c:v>
                      </c:pt>
                      <c:pt idx="5">
                        <c:v>135</c:v>
                      </c:pt>
                      <c:pt idx="6">
                        <c:v>167</c:v>
                      </c:pt>
                      <c:pt idx="7">
                        <c:v>160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C85-459F-A8D5-75980B3025FF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'ref.'!$A$62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'ref.'!$B$4:$I$4</c15:sqref>
                        </c15:formulaRef>
                      </c:ext>
                    </c:extLst>
                    <c:strCache>
                      <c:ptCount val="8"/>
                      <c:pt idx="0">
                        <c:v>Utara</c:v>
                      </c:pt>
                      <c:pt idx="1">
                        <c:v>Barat Laut</c:v>
                      </c:pt>
                      <c:pt idx="2">
                        <c:v>Barat</c:v>
                      </c:pt>
                      <c:pt idx="3">
                        <c:v>Barat Daya</c:v>
                      </c:pt>
                      <c:pt idx="4">
                        <c:v>Selatan</c:v>
                      </c:pt>
                      <c:pt idx="5">
                        <c:v>Tenggara</c:v>
                      </c:pt>
                      <c:pt idx="6">
                        <c:v>Timur</c:v>
                      </c:pt>
                      <c:pt idx="7">
                        <c:v>Timur Laut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'ref.'!$B$62:$I$62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8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C85-459F-A8D5-75980B3025FF}"/>
                  </c:ext>
                </c:extLst>
              </c15:ser>
            </c15:filteredLineSeries>
          </c:ext>
        </c:extLst>
      </c:lineChart>
      <c:catAx>
        <c:axId val="72167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21678296"/>
        <c:crosses val="autoZero"/>
        <c:auto val="1"/>
        <c:lblAlgn val="ctr"/>
        <c:lblOffset val="100"/>
        <c:noMultiLvlLbl val="0"/>
      </c:catAx>
      <c:valAx>
        <c:axId val="721678296"/>
        <c:scaling>
          <c:orientation val="minMax"/>
          <c:max val="250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2167796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38835</xdr:colOff>
      <xdr:row>61</xdr:row>
      <xdr:rowOff>24813</xdr:rowOff>
    </xdr:from>
    <xdr:to>
      <xdr:col>10</xdr:col>
      <xdr:colOff>1259668</xdr:colOff>
      <xdr:row>72</xdr:row>
      <xdr:rowOff>125313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26728" y="13223742"/>
          <a:ext cx="2377440" cy="24409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1030124</xdr:colOff>
      <xdr:row>130</xdr:row>
      <xdr:rowOff>74195</xdr:rowOff>
    </xdr:from>
    <xdr:to>
      <xdr:col>6</xdr:col>
      <xdr:colOff>356458</xdr:colOff>
      <xdr:row>144</xdr:row>
      <xdr:rowOff>150395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70553" y="24703124"/>
          <a:ext cx="5000512" cy="2743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80784</xdr:colOff>
      <xdr:row>175</xdr:row>
      <xdr:rowOff>1467</xdr:rowOff>
    </xdr:from>
    <xdr:to>
      <xdr:col>4</xdr:col>
      <xdr:colOff>851937</xdr:colOff>
      <xdr:row>188</xdr:row>
      <xdr:rowOff>13606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1213" y="30821646"/>
          <a:ext cx="3560617" cy="24886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40821</xdr:colOff>
      <xdr:row>0</xdr:row>
      <xdr:rowOff>68035</xdr:rowOff>
    </xdr:from>
    <xdr:to>
      <xdr:col>10</xdr:col>
      <xdr:colOff>1279071</xdr:colOff>
      <xdr:row>4</xdr:row>
      <xdr:rowOff>204106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218439-9856-4723-A383-25D3A6B29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68035"/>
          <a:ext cx="12382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0</xdr:row>
      <xdr:rowOff>68035</xdr:rowOff>
    </xdr:from>
    <xdr:to>
      <xdr:col>10</xdr:col>
      <xdr:colOff>1279071</xdr:colOff>
      <xdr:row>4</xdr:row>
      <xdr:rowOff>204106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955F1-72BE-4DA0-A3F9-6FE8C053B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68035"/>
          <a:ext cx="1238250" cy="12409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0</xdr:row>
      <xdr:rowOff>68035</xdr:rowOff>
    </xdr:from>
    <xdr:to>
      <xdr:col>10</xdr:col>
      <xdr:colOff>1279071</xdr:colOff>
      <xdr:row>4</xdr:row>
      <xdr:rowOff>204106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B378EF-3BCA-4013-B2B6-5E5A0E62D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68035"/>
          <a:ext cx="1238250" cy="12409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0</xdr:row>
      <xdr:rowOff>68035</xdr:rowOff>
    </xdr:from>
    <xdr:to>
      <xdr:col>10</xdr:col>
      <xdr:colOff>1279071</xdr:colOff>
      <xdr:row>4</xdr:row>
      <xdr:rowOff>204106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34751B-0DA1-4CF1-BD60-6E356BF28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68035"/>
          <a:ext cx="1238250" cy="12409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0</xdr:row>
      <xdr:rowOff>68035</xdr:rowOff>
    </xdr:from>
    <xdr:to>
      <xdr:col>10</xdr:col>
      <xdr:colOff>1279071</xdr:colOff>
      <xdr:row>4</xdr:row>
      <xdr:rowOff>204106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6860F3-1017-4457-A1F7-82236B7E7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68035"/>
          <a:ext cx="1238250" cy="12409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0</xdr:row>
      <xdr:rowOff>68035</xdr:rowOff>
    </xdr:from>
    <xdr:to>
      <xdr:col>10</xdr:col>
      <xdr:colOff>1279071</xdr:colOff>
      <xdr:row>4</xdr:row>
      <xdr:rowOff>204106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CC4A8-22EA-4F3D-B708-99132F1B5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68035"/>
          <a:ext cx="1238250" cy="12409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0</xdr:row>
      <xdr:rowOff>68035</xdr:rowOff>
    </xdr:from>
    <xdr:to>
      <xdr:col>10</xdr:col>
      <xdr:colOff>1279071</xdr:colOff>
      <xdr:row>4</xdr:row>
      <xdr:rowOff>204106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84F783-12B5-4EAF-99C4-A104743DA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68035"/>
          <a:ext cx="1238250" cy="12409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0</xdr:row>
      <xdr:rowOff>68035</xdr:rowOff>
    </xdr:from>
    <xdr:to>
      <xdr:col>10</xdr:col>
      <xdr:colOff>1279071</xdr:colOff>
      <xdr:row>4</xdr:row>
      <xdr:rowOff>204106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B51DDF-4AFB-473D-BE5D-69A7D2C9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68035"/>
          <a:ext cx="1238250" cy="12409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40821</xdr:colOff>
      <xdr:row>0</xdr:row>
      <xdr:rowOff>68035</xdr:rowOff>
    </xdr:from>
    <xdr:to>
      <xdr:col>10</xdr:col>
      <xdr:colOff>1279071</xdr:colOff>
      <xdr:row>4</xdr:row>
      <xdr:rowOff>204106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08EA09-6379-4442-A7DC-337F11DBF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5321" y="68035"/>
          <a:ext cx="1238250" cy="12409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322068</xdr:colOff>
      <xdr:row>28</xdr:row>
      <xdr:rowOff>166686</xdr:rowOff>
    </xdr:from>
    <xdr:to>
      <xdr:col>14</xdr:col>
      <xdr:colOff>416720</xdr:colOff>
      <xdr:row>38</xdr:row>
      <xdr:rowOff>59532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261938</xdr:colOff>
      <xdr:row>10</xdr:row>
      <xdr:rowOff>178593</xdr:rowOff>
    </xdr:from>
    <xdr:to>
      <xdr:col>15</xdr:col>
      <xdr:colOff>81047</xdr:colOff>
      <xdr:row>20</xdr:row>
      <xdr:rowOff>166688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81643</xdr:colOff>
      <xdr:row>0</xdr:row>
      <xdr:rowOff>40821</xdr:rowOff>
    </xdr:from>
    <xdr:to>
      <xdr:col>15</xdr:col>
      <xdr:colOff>711653</xdr:colOff>
      <xdr:row>4</xdr:row>
      <xdr:rowOff>221795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ED900A-5B81-481B-B881-4116D325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6464" y="40821"/>
          <a:ext cx="1242332" cy="12831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0</xdr:rowOff>
    </xdr:from>
    <xdr:to>
      <xdr:col>34</xdr:col>
      <xdr:colOff>272143</xdr:colOff>
      <xdr:row>51</xdr:row>
      <xdr:rowOff>136072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BC51EC-6672-489F-A8A2-F1FA238B2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_PROJECT/012_GREEN/2020_Solar%20Factor%20SNI/201222_Manual%20VS%20Simulasi/OTTV_2012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_PROJECT/012_GREEN/2020_Solar%20Factor%20SNI/200915/SF_all%20City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A"/>
      <sheetName val="RESUME"/>
      <sheetName val="A 01"/>
      <sheetName val="A 02"/>
    </sheetNames>
    <sheetDataSet>
      <sheetData sheetId="0"/>
      <sheetData sheetId="1"/>
      <sheetData sheetId="2">
        <row r="690">
          <cell r="I690">
            <v>5.8940000000000001</v>
          </cell>
          <cell r="J690">
            <v>0.86099999999999999</v>
          </cell>
        </row>
      </sheetData>
      <sheetData sheetId="3">
        <row r="690">
          <cell r="I690">
            <v>5.8940000000000001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"/>
    </sheetNames>
    <sheetDataSet>
      <sheetData sheetId="0">
        <row r="36">
          <cell r="A36" t="str">
            <v>Jakarta Soeta OB</v>
          </cell>
          <cell r="B36">
            <v>163.71260400390298</v>
          </cell>
          <cell r="C36">
            <v>197.02152580215125</v>
          </cell>
          <cell r="D36">
            <v>212.05510726378714</v>
          </cell>
          <cell r="E36">
            <v>163.96505872206396</v>
          </cell>
          <cell r="F36">
            <v>121.66074810272622</v>
          </cell>
          <cell r="G36">
            <v>148.45580022192883</v>
          </cell>
          <cell r="H36">
            <v>187.65835989183313</v>
          </cell>
          <cell r="I36">
            <v>179.4034862057168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D37"/>
  <sheetViews>
    <sheetView zoomScale="70" zoomScaleNormal="70" workbookViewId="0">
      <selection activeCell="E11" sqref="E11"/>
    </sheetView>
  </sheetViews>
  <sheetFormatPr defaultRowHeight="15"/>
  <cols>
    <col min="1" max="16384" width="9.140625" style="35"/>
  </cols>
  <sheetData>
    <row r="1" spans="1:4">
      <c r="A1" s="471"/>
      <c r="B1" s="471"/>
      <c r="C1" s="471"/>
      <c r="D1" s="471"/>
    </row>
    <row r="2" spans="1:4">
      <c r="A2" s="471"/>
      <c r="B2" s="472"/>
      <c r="C2" s="471"/>
      <c r="D2" s="471"/>
    </row>
    <row r="3" spans="1:4">
      <c r="A3" s="471"/>
      <c r="B3" s="472"/>
      <c r="C3" s="471"/>
      <c r="D3" s="471"/>
    </row>
    <row r="4" spans="1:4">
      <c r="A4" s="471"/>
      <c r="B4" s="472"/>
      <c r="C4" s="471"/>
      <c r="D4" s="471"/>
    </row>
    <row r="5" spans="1:4">
      <c r="A5" s="471"/>
      <c r="B5" s="472"/>
      <c r="C5" s="471"/>
      <c r="D5" s="471"/>
    </row>
    <row r="6" spans="1:4">
      <c r="A6" s="471"/>
      <c r="B6" s="472"/>
      <c r="C6" s="471"/>
      <c r="D6" s="471"/>
    </row>
    <row r="7" spans="1:4">
      <c r="A7" s="471"/>
      <c r="B7" s="472"/>
      <c r="C7" s="471"/>
      <c r="D7" s="471"/>
    </row>
    <row r="8" spans="1:4">
      <c r="A8" s="471"/>
      <c r="B8" s="472"/>
      <c r="C8" s="471"/>
      <c r="D8" s="471"/>
    </row>
    <row r="9" spans="1:4">
      <c r="A9" s="471"/>
      <c r="B9" s="472"/>
      <c r="C9" s="471"/>
      <c r="D9" s="471"/>
    </row>
    <row r="10" spans="1:4">
      <c r="A10" s="471"/>
      <c r="B10" s="472"/>
      <c r="C10" s="471"/>
      <c r="D10" s="471"/>
    </row>
    <row r="11" spans="1:4">
      <c r="A11" s="471"/>
      <c r="B11" s="472"/>
      <c r="C11" s="471"/>
      <c r="D11" s="471"/>
    </row>
    <row r="12" spans="1:4">
      <c r="A12" s="471"/>
      <c r="B12" s="472"/>
      <c r="C12" s="471"/>
      <c r="D12" s="471"/>
    </row>
    <row r="13" spans="1:4">
      <c r="A13" s="471"/>
      <c r="B13" s="472"/>
      <c r="C13" s="471"/>
      <c r="D13" s="471"/>
    </row>
    <row r="14" spans="1:4">
      <c r="A14" s="471"/>
      <c r="B14" s="472"/>
      <c r="C14" s="471"/>
      <c r="D14" s="471"/>
    </row>
    <row r="15" spans="1:4">
      <c r="A15" s="471"/>
      <c r="B15" s="472"/>
      <c r="C15" s="471"/>
      <c r="D15" s="471"/>
    </row>
    <row r="16" spans="1:4">
      <c r="A16" s="471"/>
      <c r="B16" s="472"/>
      <c r="C16" s="471"/>
      <c r="D16" s="471"/>
    </row>
    <row r="17" spans="1:4">
      <c r="A17" s="471"/>
      <c r="B17" s="472"/>
      <c r="C17" s="471"/>
      <c r="D17" s="471"/>
    </row>
    <row r="18" spans="1:4">
      <c r="A18" s="471"/>
      <c r="B18" s="472"/>
      <c r="C18" s="471"/>
      <c r="D18" s="471"/>
    </row>
    <row r="19" spans="1:4">
      <c r="A19" s="471"/>
      <c r="B19" s="472"/>
      <c r="C19" s="471"/>
      <c r="D19" s="471"/>
    </row>
    <row r="20" spans="1:4">
      <c r="A20" s="471"/>
      <c r="B20" s="472"/>
      <c r="C20" s="471"/>
      <c r="D20" s="471"/>
    </row>
    <row r="21" spans="1:4">
      <c r="A21" s="471"/>
      <c r="B21" s="472"/>
      <c r="C21" s="471"/>
      <c r="D21" s="471"/>
    </row>
    <row r="22" spans="1:4">
      <c r="A22" s="471"/>
      <c r="B22" s="472"/>
      <c r="C22" s="471"/>
      <c r="D22" s="471"/>
    </row>
    <row r="23" spans="1:4">
      <c r="A23" s="471"/>
      <c r="B23" s="472"/>
      <c r="C23" s="471"/>
      <c r="D23" s="471"/>
    </row>
    <row r="24" spans="1:4">
      <c r="A24" s="471"/>
      <c r="B24" s="472"/>
      <c r="C24" s="471"/>
      <c r="D24" s="471"/>
    </row>
    <row r="25" spans="1:4">
      <c r="A25" s="471"/>
      <c r="B25" s="472"/>
      <c r="C25" s="471"/>
      <c r="D25" s="471"/>
    </row>
    <row r="26" spans="1:4">
      <c r="A26" s="471"/>
      <c r="B26" s="472"/>
      <c r="C26" s="471"/>
      <c r="D26" s="471"/>
    </row>
    <row r="27" spans="1:4">
      <c r="A27" s="471"/>
      <c r="B27" s="472"/>
      <c r="C27" s="471"/>
      <c r="D27" s="471"/>
    </row>
    <row r="28" spans="1:4">
      <c r="A28" s="471"/>
      <c r="B28" s="472"/>
      <c r="C28" s="471"/>
      <c r="D28" s="471"/>
    </row>
    <row r="29" spans="1:4">
      <c r="A29" s="471"/>
      <c r="B29" s="472"/>
      <c r="C29" s="471"/>
      <c r="D29" s="471"/>
    </row>
    <row r="30" spans="1:4">
      <c r="A30" s="471"/>
      <c r="B30" s="472"/>
      <c r="C30" s="471"/>
      <c r="D30" s="471"/>
    </row>
    <row r="31" spans="1:4">
      <c r="A31" s="471"/>
      <c r="B31" s="472"/>
      <c r="C31" s="471"/>
      <c r="D31" s="471"/>
    </row>
    <row r="32" spans="1:4">
      <c r="A32" s="471"/>
      <c r="B32" s="472"/>
      <c r="C32" s="471"/>
      <c r="D32" s="471"/>
    </row>
    <row r="33" spans="1:4">
      <c r="A33" s="471"/>
      <c r="B33" s="472"/>
      <c r="C33" s="471"/>
      <c r="D33" s="471"/>
    </row>
    <row r="34" spans="1:4">
      <c r="A34" s="471"/>
      <c r="B34" s="472"/>
      <c r="C34" s="471"/>
      <c r="D34" s="471"/>
    </row>
    <row r="35" spans="1:4">
      <c r="A35" s="471"/>
      <c r="B35" s="472"/>
      <c r="C35" s="471"/>
      <c r="D35" s="471"/>
    </row>
    <row r="36" spans="1:4">
      <c r="A36" s="471"/>
      <c r="B36" s="472"/>
      <c r="C36" s="471"/>
      <c r="D36" s="471"/>
    </row>
    <row r="37" spans="1:4">
      <c r="A37" s="471"/>
      <c r="B37" s="471"/>
      <c r="C37" s="471"/>
      <c r="D37" s="47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5"/>
  <sheetViews>
    <sheetView showGridLines="0" view="pageBreakPreview" zoomScale="70" zoomScaleNormal="70" zoomScaleSheetLayoutView="70" zoomScalePageLayoutView="40" workbookViewId="0">
      <selection activeCell="M3" sqref="M3"/>
    </sheetView>
  </sheetViews>
  <sheetFormatPr defaultRowHeight="15"/>
  <cols>
    <col min="1" max="1" width="7.140625" style="44" customWidth="1"/>
    <col min="2" max="2" width="28" style="44" customWidth="1"/>
    <col min="3" max="3" width="21.7109375" style="44" customWidth="1"/>
    <col min="4" max="4" width="20.140625" style="44" customWidth="1"/>
    <col min="5" max="5" width="21.28515625" style="44" customWidth="1"/>
    <col min="6" max="6" width="22" style="44" customWidth="1"/>
    <col min="7" max="7" width="22.42578125" style="44" customWidth="1"/>
    <col min="8" max="8" width="15.42578125" style="44" customWidth="1"/>
    <col min="9" max="9" width="21.7109375" style="44" customWidth="1"/>
    <col min="10" max="10" width="17.28515625" style="44" customWidth="1"/>
    <col min="11" max="11" width="19.7109375" style="44" customWidth="1"/>
    <col min="12" max="12" width="14.140625" style="44" customWidth="1"/>
    <col min="13" max="13" width="10.7109375" style="44" customWidth="1"/>
    <col min="14" max="16384" width="9.140625" style="44"/>
  </cols>
  <sheetData>
    <row r="1" spans="1:16" ht="15.75" thickBot="1"/>
    <row r="2" spans="1:16" ht="32.25" thickBot="1">
      <c r="A2" s="458" t="s">
        <v>745</v>
      </c>
      <c r="B2" s="459"/>
      <c r="C2" s="459"/>
      <c r="D2" s="459"/>
      <c r="E2" s="459"/>
      <c r="F2" s="460"/>
      <c r="G2" s="221"/>
      <c r="H2" s="269"/>
      <c r="I2" s="269"/>
      <c r="J2" s="269"/>
      <c r="K2" s="269"/>
      <c r="L2" s="545" t="s">
        <v>770</v>
      </c>
      <c r="M2" s="448">
        <v>0.14000000000000001</v>
      </c>
    </row>
    <row r="3" spans="1:16" ht="19.5" thickBot="1">
      <c r="A3" s="216" t="s">
        <v>387</v>
      </c>
      <c r="B3" s="217"/>
      <c r="C3" s="217"/>
      <c r="D3" s="217"/>
      <c r="E3" s="217"/>
      <c r="F3" s="218"/>
      <c r="G3" s="221"/>
      <c r="H3" s="219"/>
      <c r="I3" s="219"/>
      <c r="J3" s="219"/>
      <c r="K3" s="219"/>
      <c r="L3" s="449"/>
      <c r="M3" s="449"/>
    </row>
    <row r="4" spans="1:16" ht="19.5" thickBot="1">
      <c r="A4" s="213" t="str">
        <f>termal</f>
        <v>Nilai Overall Thermal Transfer Value (OTTV) untuk bangunan tidak boleh melebihi 35 Watts/m2</v>
      </c>
      <c r="B4" s="214"/>
      <c r="C4" s="214"/>
      <c r="D4" s="214"/>
      <c r="E4" s="214"/>
      <c r="F4" s="215"/>
      <c r="G4" s="221"/>
      <c r="H4" s="220"/>
      <c r="I4" s="220"/>
      <c r="J4" s="220"/>
      <c r="K4" s="220"/>
      <c r="L4" s="450"/>
      <c r="M4" s="450"/>
    </row>
    <row r="5" spans="1:16" ht="19.5" thickBot="1">
      <c r="A5" s="272"/>
      <c r="B5" s="274"/>
      <c r="C5" s="36"/>
      <c r="D5" s="36"/>
      <c r="E5" s="36"/>
      <c r="F5" s="36"/>
      <c r="G5" s="239"/>
      <c r="H5" s="222"/>
      <c r="I5" s="222"/>
      <c r="J5" s="220"/>
      <c r="K5" s="220"/>
      <c r="L5" s="272"/>
      <c r="M5" s="36"/>
    </row>
    <row r="6" spans="1:16" ht="27" customHeight="1" thickBot="1">
      <c r="A6" s="548" t="s">
        <v>691</v>
      </c>
      <c r="B6" s="549"/>
      <c r="C6" s="549"/>
      <c r="D6" s="552" t="s">
        <v>709</v>
      </c>
      <c r="E6" s="553"/>
      <c r="F6" s="4"/>
      <c r="G6" s="455" t="s">
        <v>675</v>
      </c>
      <c r="H6" s="550" t="s">
        <v>676</v>
      </c>
      <c r="I6" s="550"/>
      <c r="J6" s="550"/>
      <c r="K6" s="551"/>
      <c r="L6" s="435" t="s">
        <v>34</v>
      </c>
      <c r="M6" s="436">
        <f>'SUMMARY OTTV'!$H$20</f>
        <v>34.663947608761134</v>
      </c>
      <c r="P6" s="461"/>
    </row>
    <row r="7" spans="1:16" ht="27" customHeight="1" thickBot="1">
      <c r="A7" s="548" t="s">
        <v>698</v>
      </c>
      <c r="B7" s="549"/>
      <c r="C7" s="549"/>
      <c r="D7" s="554"/>
      <c r="E7" s="555"/>
      <c r="G7" s="455" t="s">
        <v>677</v>
      </c>
      <c r="H7" s="550" t="s">
        <v>676</v>
      </c>
      <c r="I7" s="550"/>
      <c r="J7" s="550"/>
      <c r="K7" s="551"/>
      <c r="L7" s="453" t="s">
        <v>452</v>
      </c>
      <c r="M7" s="454">
        <f>'SUMMARY OTTV'!$H$38</f>
        <v>14.000000000000002</v>
      </c>
    </row>
    <row r="8" spans="1:16">
      <c r="L8" s="440"/>
      <c r="M8" s="441"/>
      <c r="P8" s="461"/>
    </row>
    <row r="9" spans="1:16" ht="21">
      <c r="A9" s="276"/>
      <c r="B9" s="276" t="s">
        <v>467</v>
      </c>
      <c r="C9" s="2"/>
      <c r="D9" s="2"/>
      <c r="E9" s="2"/>
      <c r="F9" s="2"/>
      <c r="G9" s="2"/>
      <c r="H9" s="2"/>
      <c r="I9" s="2"/>
      <c r="J9" s="277"/>
      <c r="K9" s="277"/>
      <c r="L9" s="278"/>
      <c r="M9" s="451"/>
    </row>
    <row r="10" spans="1:16" ht="19.5" thickBot="1">
      <c r="A10" s="279"/>
      <c r="B10" s="280"/>
      <c r="C10" s="37"/>
      <c r="D10" s="37"/>
      <c r="E10" s="37"/>
      <c r="F10" s="37"/>
      <c r="G10" s="37"/>
      <c r="H10" s="37"/>
      <c r="I10" s="37"/>
      <c r="M10" s="37"/>
    </row>
    <row r="11" spans="1:16" ht="36.75" customHeight="1" thickBot="1">
      <c r="A11" s="546" t="s">
        <v>451</v>
      </c>
      <c r="B11" s="547"/>
      <c r="C11" s="193">
        <v>10</v>
      </c>
      <c r="D11" s="37"/>
      <c r="E11" s="37"/>
      <c r="F11" s="37"/>
      <c r="G11" s="37"/>
      <c r="H11" s="37"/>
      <c r="I11" s="37"/>
      <c r="M11" s="37"/>
    </row>
    <row r="12" spans="1:16">
      <c r="A12" s="281"/>
      <c r="B12" s="282"/>
      <c r="C12" s="275"/>
      <c r="D12" s="37"/>
      <c r="E12" s="37"/>
      <c r="F12" s="37"/>
      <c r="G12" s="37"/>
      <c r="H12" s="37"/>
    </row>
    <row r="13" spans="1:16" ht="15.75" thickBot="1">
      <c r="A13" s="281" t="s">
        <v>399</v>
      </c>
      <c r="B13" s="282"/>
      <c r="C13" s="275"/>
      <c r="D13" s="37"/>
      <c r="E13" s="37"/>
      <c r="F13" s="37"/>
      <c r="G13" s="37"/>
      <c r="H13" s="37"/>
    </row>
    <row r="14" spans="1:16" s="268" customFormat="1">
      <c r="A14" s="556" t="s">
        <v>473</v>
      </c>
      <c r="B14" s="558" t="s">
        <v>474</v>
      </c>
      <c r="C14" s="560"/>
    </row>
    <row r="15" spans="1:16" s="268" customFormat="1">
      <c r="A15" s="557"/>
      <c r="B15" s="559"/>
      <c r="C15" s="560"/>
    </row>
    <row r="16" spans="1:16" s="268" customFormat="1">
      <c r="A16" s="200" t="str">
        <f>IF(C11=1,"EW 1","EW 1")</f>
        <v>EW 1</v>
      </c>
      <c r="B16" s="265" t="s">
        <v>705</v>
      </c>
      <c r="C16" s="534"/>
    </row>
    <row r="17" spans="1:13" s="268" customFormat="1">
      <c r="A17" s="200" t="str">
        <f>IF(C11&gt;=2,"EW 2","-")</f>
        <v>EW 2</v>
      </c>
      <c r="B17" s="265" t="s">
        <v>705</v>
      </c>
      <c r="C17" s="534"/>
    </row>
    <row r="18" spans="1:13" s="268" customFormat="1">
      <c r="A18" s="200" t="str">
        <f>IF($C$11&gt;=3,"EW 3","-")</f>
        <v>EW 3</v>
      </c>
      <c r="B18" s="265"/>
      <c r="C18" s="534"/>
    </row>
    <row r="19" spans="1:13" s="268" customFormat="1">
      <c r="A19" s="200" t="str">
        <f>IF($C$11&gt;=4,"EW 4","-")</f>
        <v>EW 4</v>
      </c>
      <c r="B19" s="265"/>
      <c r="C19" s="534"/>
    </row>
    <row r="20" spans="1:13" s="268" customFormat="1">
      <c r="A20" s="200" t="str">
        <f>IF($C$11&gt;=5,"EW 5","-")</f>
        <v>EW 5</v>
      </c>
      <c r="B20" s="265"/>
      <c r="C20" s="534"/>
    </row>
    <row r="21" spans="1:13" s="268" customFormat="1">
      <c r="A21" s="200" t="str">
        <f>IF($C$11&gt;=6,"EW 6","-")</f>
        <v>EW 6</v>
      </c>
      <c r="B21" s="265"/>
      <c r="C21" s="534"/>
    </row>
    <row r="22" spans="1:13" s="268" customFormat="1">
      <c r="A22" s="200" t="str">
        <f>IF($C$11&gt;=7,"EW 7","-")</f>
        <v>EW 7</v>
      </c>
      <c r="B22" s="265"/>
      <c r="C22" s="534"/>
    </row>
    <row r="23" spans="1:13" s="268" customFormat="1">
      <c r="A23" s="200" t="str">
        <f>IF($C$11&gt;=8,"EW 8","-")</f>
        <v>EW 8</v>
      </c>
      <c r="B23" s="265"/>
      <c r="C23" s="534"/>
    </row>
    <row r="24" spans="1:13" s="268" customFormat="1">
      <c r="A24" s="200" t="str">
        <f>IF($C$11&gt;=9,"EW 9","-")</f>
        <v>EW 9</v>
      </c>
      <c r="B24" s="265"/>
      <c r="C24" s="534"/>
      <c r="E24" s="268" t="s">
        <v>326</v>
      </c>
    </row>
    <row r="25" spans="1:13" s="268" customFormat="1" ht="15.75" thickBot="1">
      <c r="A25" s="266" t="str">
        <f>IF($C$11&gt;=10,"EW 10","-")</f>
        <v>EW 10</v>
      </c>
      <c r="B25" s="267"/>
      <c r="C25" s="534"/>
      <c r="D25" s="164"/>
    </row>
    <row r="27" spans="1:13" ht="21">
      <c r="A27" s="276"/>
      <c r="B27" s="276" t="s">
        <v>416</v>
      </c>
      <c r="C27" s="2"/>
      <c r="D27" s="2"/>
      <c r="E27" s="2"/>
      <c r="F27" s="2"/>
      <c r="G27" s="2"/>
      <c r="H27" s="2"/>
      <c r="I27" s="2"/>
      <c r="J27" s="277"/>
      <c r="K27" s="277"/>
      <c r="L27" s="278"/>
      <c r="M27" s="451"/>
    </row>
    <row r="28" spans="1:13">
      <c r="A28" s="283"/>
      <c r="B28" s="284"/>
      <c r="C28" s="285"/>
    </row>
    <row r="29" spans="1:13" ht="15.75" thickBot="1">
      <c r="A29" s="281" t="s">
        <v>400</v>
      </c>
      <c r="B29" s="286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13" ht="27" customHeight="1">
      <c r="A30" s="561" t="s">
        <v>2</v>
      </c>
      <c r="B30" s="563" t="s">
        <v>422</v>
      </c>
      <c r="C30" s="565" t="s">
        <v>392</v>
      </c>
      <c r="D30" s="570" t="s">
        <v>10</v>
      </c>
      <c r="E30" s="65" t="s">
        <v>260</v>
      </c>
      <c r="F30" s="572" t="s">
        <v>390</v>
      </c>
      <c r="G30" s="563" t="s">
        <v>393</v>
      </c>
      <c r="H30" s="574" t="s">
        <v>685</v>
      </c>
      <c r="I30" s="575"/>
      <c r="J30" s="575"/>
      <c r="K30" s="576"/>
    </row>
    <row r="31" spans="1:13" ht="26.25" customHeight="1" thickBot="1">
      <c r="A31" s="562"/>
      <c r="B31" s="564"/>
      <c r="C31" s="566"/>
      <c r="D31" s="571"/>
      <c r="E31" s="137" t="s">
        <v>255</v>
      </c>
      <c r="F31" s="573"/>
      <c r="G31" s="564"/>
      <c r="H31" s="577"/>
      <c r="I31" s="578"/>
      <c r="J31" s="578"/>
      <c r="K31" s="579"/>
    </row>
    <row r="32" spans="1:13">
      <c r="A32" s="209">
        <v>1</v>
      </c>
      <c r="B32" s="40" t="s">
        <v>11</v>
      </c>
      <c r="C32" s="425" t="s">
        <v>703</v>
      </c>
      <c r="D32" s="426">
        <f>'[1]A 01'!$J$690</f>
        <v>0.86099999999999999</v>
      </c>
      <c r="E32" s="427">
        <f>'[1]A 01'!$I$690</f>
        <v>5.8940000000000001</v>
      </c>
      <c r="F32" s="424"/>
      <c r="G32" s="143"/>
      <c r="H32" s="580"/>
      <c r="I32" s="581"/>
      <c r="J32" s="581"/>
      <c r="K32" s="582"/>
      <c r="L32" s="122"/>
      <c r="M32" s="122"/>
    </row>
    <row r="33" spans="1:13">
      <c r="A33" s="200">
        <v>2</v>
      </c>
      <c r="B33" s="39" t="s">
        <v>12</v>
      </c>
      <c r="C33" s="372"/>
      <c r="D33" s="419"/>
      <c r="E33" s="420"/>
      <c r="F33" s="375"/>
      <c r="G33" s="38"/>
      <c r="H33" s="567"/>
      <c r="I33" s="568"/>
      <c r="J33" s="568"/>
      <c r="K33" s="569"/>
      <c r="L33" s="122"/>
      <c r="M33" s="122"/>
    </row>
    <row r="34" spans="1:13">
      <c r="A34" s="200">
        <v>3</v>
      </c>
      <c r="B34" s="39" t="s">
        <v>13</v>
      </c>
      <c r="C34" s="372"/>
      <c r="D34" s="419"/>
      <c r="E34" s="420"/>
      <c r="F34" s="375"/>
      <c r="G34" s="38"/>
      <c r="H34" s="567"/>
      <c r="I34" s="568"/>
      <c r="J34" s="568"/>
      <c r="K34" s="569"/>
      <c r="L34" s="122"/>
      <c r="M34" s="122"/>
    </row>
    <row r="35" spans="1:13">
      <c r="A35" s="200">
        <v>4</v>
      </c>
      <c r="B35" s="39" t="s">
        <v>298</v>
      </c>
      <c r="C35" s="376"/>
      <c r="D35" s="419"/>
      <c r="E35" s="420"/>
      <c r="F35" s="375"/>
      <c r="G35" s="38"/>
      <c r="H35" s="567"/>
      <c r="I35" s="568"/>
      <c r="J35" s="568"/>
      <c r="K35" s="569"/>
      <c r="L35" s="122"/>
      <c r="M35" s="122"/>
    </row>
    <row r="36" spans="1:13">
      <c r="A36" s="200">
        <v>5</v>
      </c>
      <c r="B36" s="39" t="s">
        <v>299</v>
      </c>
      <c r="C36" s="376"/>
      <c r="D36" s="421"/>
      <c r="E36" s="422"/>
      <c r="F36" s="375"/>
      <c r="G36" s="38"/>
      <c r="H36" s="567"/>
      <c r="I36" s="568"/>
      <c r="J36" s="568"/>
      <c r="K36" s="569"/>
      <c r="L36" s="122"/>
      <c r="M36" s="122"/>
    </row>
    <row r="37" spans="1:13">
      <c r="A37" s="200">
        <v>6</v>
      </c>
      <c r="B37" s="39" t="s">
        <v>300</v>
      </c>
      <c r="C37" s="376"/>
      <c r="D37" s="421"/>
      <c r="E37" s="422"/>
      <c r="F37" s="375"/>
      <c r="G37" s="38"/>
      <c r="H37" s="567"/>
      <c r="I37" s="568"/>
      <c r="J37" s="568"/>
      <c r="K37" s="569"/>
      <c r="L37" s="122"/>
      <c r="M37" s="122"/>
    </row>
    <row r="38" spans="1:13">
      <c r="A38" s="200">
        <v>7</v>
      </c>
      <c r="B38" s="39" t="s">
        <v>301</v>
      </c>
      <c r="C38" s="376"/>
      <c r="D38" s="421"/>
      <c r="E38" s="422"/>
      <c r="F38" s="375"/>
      <c r="G38" s="38"/>
      <c r="H38" s="567"/>
      <c r="I38" s="568"/>
      <c r="J38" s="568"/>
      <c r="K38" s="569"/>
      <c r="L38" s="122"/>
      <c r="M38" s="122"/>
    </row>
    <row r="39" spans="1:13">
      <c r="A39" s="200">
        <v>8</v>
      </c>
      <c r="B39" s="39" t="s">
        <v>302</v>
      </c>
      <c r="C39" s="376"/>
      <c r="D39" s="421"/>
      <c r="E39" s="422"/>
      <c r="F39" s="375"/>
      <c r="G39" s="38"/>
      <c r="H39" s="567"/>
      <c r="I39" s="568"/>
      <c r="J39" s="568"/>
      <c r="K39" s="569"/>
      <c r="L39" s="122"/>
      <c r="M39" s="122"/>
    </row>
    <row r="40" spans="1:13">
      <c r="A40" s="200">
        <v>9</v>
      </c>
      <c r="B40" s="39" t="s">
        <v>303</v>
      </c>
      <c r="C40" s="376"/>
      <c r="D40" s="421"/>
      <c r="E40" s="422"/>
      <c r="F40" s="375"/>
      <c r="G40" s="38"/>
      <c r="H40" s="567"/>
      <c r="I40" s="568"/>
      <c r="J40" s="568"/>
      <c r="K40" s="569"/>
      <c r="L40" s="122"/>
      <c r="M40" s="122"/>
    </row>
    <row r="41" spans="1:13">
      <c r="A41" s="200">
        <v>10</v>
      </c>
      <c r="B41" s="39" t="s">
        <v>304</v>
      </c>
      <c r="C41" s="376"/>
      <c r="D41" s="421"/>
      <c r="E41" s="422"/>
      <c r="F41" s="375"/>
      <c r="G41" s="38"/>
      <c r="H41" s="567"/>
      <c r="I41" s="568"/>
      <c r="J41" s="568"/>
      <c r="K41" s="569"/>
      <c r="L41" s="122"/>
      <c r="M41" s="122"/>
    </row>
    <row r="42" spans="1:13">
      <c r="A42" s="200">
        <v>11</v>
      </c>
      <c r="B42" s="39" t="s">
        <v>327</v>
      </c>
      <c r="C42" s="376"/>
      <c r="D42" s="421"/>
      <c r="E42" s="422"/>
      <c r="F42" s="375"/>
      <c r="G42" s="38"/>
      <c r="H42" s="567"/>
      <c r="I42" s="568"/>
      <c r="J42" s="568"/>
      <c r="K42" s="569"/>
      <c r="L42" s="122"/>
      <c r="M42" s="122"/>
    </row>
    <row r="43" spans="1:13">
      <c r="A43" s="200">
        <v>12</v>
      </c>
      <c r="B43" s="39" t="s">
        <v>328</v>
      </c>
      <c r="C43" s="376"/>
      <c r="D43" s="421"/>
      <c r="E43" s="422"/>
      <c r="F43" s="375"/>
      <c r="G43" s="38"/>
      <c r="H43" s="567"/>
      <c r="I43" s="568"/>
      <c r="J43" s="568"/>
      <c r="K43" s="569"/>
      <c r="L43" s="122"/>
      <c r="M43" s="122"/>
    </row>
    <row r="44" spans="1:13">
      <c r="A44" s="200">
        <v>13</v>
      </c>
      <c r="B44" s="39" t="s">
        <v>329</v>
      </c>
      <c r="C44" s="376"/>
      <c r="D44" s="421"/>
      <c r="E44" s="422"/>
      <c r="F44" s="375"/>
      <c r="G44" s="38"/>
      <c r="H44" s="567"/>
      <c r="I44" s="568"/>
      <c r="J44" s="568"/>
      <c r="K44" s="569"/>
      <c r="L44" s="122"/>
      <c r="M44" s="122"/>
    </row>
    <row r="45" spans="1:13">
      <c r="A45" s="200">
        <v>14</v>
      </c>
      <c r="B45" s="39" t="s">
        <v>330</v>
      </c>
      <c r="C45" s="376"/>
      <c r="D45" s="421"/>
      <c r="E45" s="422"/>
      <c r="F45" s="375"/>
      <c r="G45" s="38"/>
      <c r="H45" s="567"/>
      <c r="I45" s="568"/>
      <c r="J45" s="568"/>
      <c r="K45" s="569"/>
      <c r="L45" s="122"/>
      <c r="M45" s="122"/>
    </row>
    <row r="46" spans="1:13">
      <c r="A46" s="200">
        <v>15</v>
      </c>
      <c r="B46" s="39" t="s">
        <v>331</v>
      </c>
      <c r="C46" s="376"/>
      <c r="D46" s="421"/>
      <c r="E46" s="422"/>
      <c r="F46" s="375"/>
      <c r="G46" s="38"/>
      <c r="H46" s="567"/>
      <c r="I46" s="568"/>
      <c r="J46" s="568"/>
      <c r="K46" s="569"/>
      <c r="L46" s="122"/>
      <c r="M46" s="122"/>
    </row>
    <row r="47" spans="1:13">
      <c r="A47" s="200">
        <v>16</v>
      </c>
      <c r="B47" s="39" t="s">
        <v>332</v>
      </c>
      <c r="C47" s="376"/>
      <c r="D47" s="421"/>
      <c r="E47" s="422"/>
      <c r="F47" s="375"/>
      <c r="G47" s="38"/>
      <c r="H47" s="567"/>
      <c r="I47" s="568"/>
      <c r="J47" s="568"/>
      <c r="K47" s="569"/>
      <c r="L47" s="122"/>
      <c r="M47" s="122"/>
    </row>
    <row r="48" spans="1:13">
      <c r="A48" s="200">
        <v>17</v>
      </c>
      <c r="B48" s="39" t="s">
        <v>333</v>
      </c>
      <c r="C48" s="376"/>
      <c r="D48" s="421"/>
      <c r="E48" s="422"/>
      <c r="F48" s="375"/>
      <c r="G48" s="38"/>
      <c r="H48" s="567"/>
      <c r="I48" s="568"/>
      <c r="J48" s="568"/>
      <c r="K48" s="569"/>
      <c r="L48" s="122"/>
      <c r="M48" s="122"/>
    </row>
    <row r="49" spans="1:13">
      <c r="A49" s="200">
        <v>18</v>
      </c>
      <c r="B49" s="39" t="s">
        <v>334</v>
      </c>
      <c r="C49" s="376"/>
      <c r="D49" s="421"/>
      <c r="E49" s="422"/>
      <c r="F49" s="375"/>
      <c r="G49" s="38"/>
      <c r="H49" s="567"/>
      <c r="I49" s="568"/>
      <c r="J49" s="568"/>
      <c r="K49" s="569"/>
      <c r="L49" s="122"/>
      <c r="M49" s="122"/>
    </row>
    <row r="50" spans="1:13">
      <c r="A50" s="200">
        <v>19</v>
      </c>
      <c r="B50" s="39" t="s">
        <v>335</v>
      </c>
      <c r="C50" s="376"/>
      <c r="D50" s="421"/>
      <c r="E50" s="422"/>
      <c r="F50" s="375"/>
      <c r="G50" s="38"/>
      <c r="H50" s="567"/>
      <c r="I50" s="568"/>
      <c r="J50" s="568"/>
      <c r="K50" s="569"/>
      <c r="L50" s="122"/>
      <c r="M50" s="122"/>
    </row>
    <row r="51" spans="1:13">
      <c r="A51" s="200">
        <v>20</v>
      </c>
      <c r="B51" s="39" t="s">
        <v>336</v>
      </c>
      <c r="C51" s="376"/>
      <c r="D51" s="421"/>
      <c r="E51" s="422"/>
      <c r="F51" s="375"/>
      <c r="G51" s="38"/>
      <c r="H51" s="567"/>
      <c r="I51" s="568"/>
      <c r="J51" s="568"/>
      <c r="K51" s="569"/>
      <c r="L51" s="122"/>
      <c r="M51" s="122"/>
    </row>
    <row r="52" spans="1:13">
      <c r="A52" s="200">
        <v>21</v>
      </c>
      <c r="B52" s="39" t="s">
        <v>337</v>
      </c>
      <c r="C52" s="376"/>
      <c r="D52" s="421"/>
      <c r="E52" s="422"/>
      <c r="F52" s="375"/>
      <c r="G52" s="38"/>
      <c r="H52" s="567"/>
      <c r="I52" s="568"/>
      <c r="J52" s="568"/>
      <c r="K52" s="569"/>
      <c r="L52" s="122"/>
      <c r="M52" s="122"/>
    </row>
    <row r="53" spans="1:13">
      <c r="A53" s="200">
        <v>22</v>
      </c>
      <c r="B53" s="39" t="s">
        <v>338</v>
      </c>
      <c r="C53" s="376"/>
      <c r="D53" s="421"/>
      <c r="E53" s="422"/>
      <c r="F53" s="375"/>
      <c r="G53" s="38"/>
      <c r="H53" s="567"/>
      <c r="I53" s="568"/>
      <c r="J53" s="568"/>
      <c r="K53" s="569"/>
      <c r="L53" s="122"/>
      <c r="M53" s="122"/>
    </row>
    <row r="54" spans="1:13">
      <c r="A54" s="200">
        <v>23</v>
      </c>
      <c r="B54" s="39" t="s">
        <v>339</v>
      </c>
      <c r="C54" s="376"/>
      <c r="D54" s="421"/>
      <c r="E54" s="422"/>
      <c r="F54" s="375"/>
      <c r="G54" s="38"/>
      <c r="H54" s="567"/>
      <c r="I54" s="568"/>
      <c r="J54" s="568"/>
      <c r="K54" s="569"/>
      <c r="L54" s="122"/>
      <c r="M54" s="122"/>
    </row>
    <row r="55" spans="1:13">
      <c r="A55" s="200">
        <v>24</v>
      </c>
      <c r="B55" s="39" t="s">
        <v>340</v>
      </c>
      <c r="C55" s="376"/>
      <c r="D55" s="421"/>
      <c r="E55" s="422"/>
      <c r="F55" s="375"/>
      <c r="G55" s="38"/>
      <c r="H55" s="567"/>
      <c r="I55" s="568"/>
      <c r="J55" s="568"/>
      <c r="K55" s="569"/>
      <c r="L55" s="122"/>
      <c r="M55" s="122"/>
    </row>
    <row r="56" spans="1:13">
      <c r="A56" s="200">
        <v>25</v>
      </c>
      <c r="B56" s="39" t="s">
        <v>341</v>
      </c>
      <c r="C56" s="376"/>
      <c r="D56" s="421"/>
      <c r="E56" s="421"/>
      <c r="F56" s="375"/>
      <c r="G56" s="38"/>
      <c r="H56" s="567"/>
      <c r="I56" s="568"/>
      <c r="J56" s="568"/>
      <c r="K56" s="569"/>
      <c r="L56" s="122"/>
      <c r="M56" s="122"/>
    </row>
    <row r="57" spans="1:13">
      <c r="B57" s="280"/>
      <c r="C57" s="37"/>
      <c r="D57" s="37"/>
      <c r="E57" s="37"/>
      <c r="F57" s="37"/>
      <c r="G57" s="37"/>
    </row>
    <row r="58" spans="1:13">
      <c r="A58" s="286" t="s">
        <v>449</v>
      </c>
    </row>
    <row r="59" spans="1:13">
      <c r="B59" s="284"/>
    </row>
    <row r="60" spans="1:13">
      <c r="A60" s="281" t="s">
        <v>401</v>
      </c>
      <c r="B60" s="286"/>
      <c r="C60" s="275"/>
    </row>
    <row r="61" spans="1:13" ht="19.5" thickBot="1">
      <c r="A61" s="281" t="s">
        <v>15</v>
      </c>
      <c r="B61" s="286" t="s">
        <v>16</v>
      </c>
      <c r="C61" s="290" t="s">
        <v>405</v>
      </c>
      <c r="D61" s="127"/>
      <c r="E61" s="127"/>
      <c r="F61" s="127"/>
      <c r="G61" s="224"/>
      <c r="H61" s="224"/>
      <c r="I61" s="291"/>
      <c r="J61" s="292"/>
      <c r="K61" s="293"/>
    </row>
    <row r="62" spans="1:13" ht="24.95" customHeight="1">
      <c r="A62" s="583" t="s">
        <v>2</v>
      </c>
      <c r="B62" s="585" t="s">
        <v>394</v>
      </c>
      <c r="C62" s="48" t="s">
        <v>395</v>
      </c>
      <c r="D62" s="48" t="s">
        <v>396</v>
      </c>
      <c r="E62" s="48" t="s">
        <v>397</v>
      </c>
      <c r="F62" s="585" t="s">
        <v>696</v>
      </c>
      <c r="G62" s="585" t="s">
        <v>695</v>
      </c>
      <c r="H62" s="585" t="s">
        <v>694</v>
      </c>
      <c r="I62" s="588" t="s">
        <v>697</v>
      </c>
      <c r="J62" s="275"/>
      <c r="K62" s="282"/>
      <c r="M62" s="283"/>
    </row>
    <row r="63" spans="1:13" ht="24.95" customHeight="1" thickBot="1">
      <c r="A63" s="584"/>
      <c r="B63" s="586"/>
      <c r="C63" s="138" t="s">
        <v>408</v>
      </c>
      <c r="D63" s="138" t="s">
        <v>408</v>
      </c>
      <c r="E63" s="139" t="s">
        <v>409</v>
      </c>
      <c r="F63" s="587"/>
      <c r="G63" s="587"/>
      <c r="H63" s="587"/>
      <c r="I63" s="590"/>
      <c r="J63" s="275"/>
      <c r="K63" s="282"/>
    </row>
    <row r="64" spans="1:13">
      <c r="A64" s="199">
        <v>1</v>
      </c>
      <c r="B64" s="287" t="s">
        <v>187</v>
      </c>
      <c r="C64" s="135"/>
      <c r="D64" s="135"/>
      <c r="E64" s="136"/>
      <c r="F64" s="429">
        <f>IF($C64=0,0,INDEX(UTARA!$V:$V,MATCH($B64,UTARA!$B:$B,0)))</f>
        <v>0</v>
      </c>
      <c r="G64" s="429">
        <f>IF($C64=0,0,INDEX(TIMUR!$V:$V,MATCH($B64,TIMUR!$B:$B,0)))</f>
        <v>0</v>
      </c>
      <c r="H64" s="429">
        <f>IF($C64=0,0,INDEX(TIMURLAUT!$V:$V,MATCH($B64,TIMURLAUT!$B:$B,0)))</f>
        <v>0</v>
      </c>
      <c r="I64" s="430">
        <f>IF($C64=0,0,INDEX(TENGGARA!$V:$V,MATCH($B64,TENGGARA!$B:$B,0)))</f>
        <v>0</v>
      </c>
      <c r="J64" s="275"/>
      <c r="K64" s="282"/>
      <c r="L64" s="122"/>
      <c r="M64" s="122"/>
    </row>
    <row r="65" spans="1:13">
      <c r="A65" s="200">
        <v>2</v>
      </c>
      <c r="B65" s="39" t="s">
        <v>188</v>
      </c>
      <c r="C65" s="126"/>
      <c r="D65" s="126"/>
      <c r="E65" s="38"/>
      <c r="F65" s="431">
        <f>IF($C65=0,0,INDEX(UTARA!$V:$V,MATCH($B65,UTARA!$B:$B,0)))</f>
        <v>0</v>
      </c>
      <c r="G65" s="431">
        <f>IF($C65=0,0,INDEX(TIMUR!$V:$V,MATCH($B65,TIMUR!$B:$B,0)))</f>
        <v>0</v>
      </c>
      <c r="H65" s="431">
        <f>IF($C65=0,0,INDEX(TIMURLAUT!$V:$V,MATCH($B65,TIMURLAUT!$B:$B,0)))</f>
        <v>0</v>
      </c>
      <c r="I65" s="432">
        <f>IF($C65=0,0,INDEX(TENGGARA!$V:$V,MATCH($B65,TENGGARA!$B:$B,0)))</f>
        <v>0</v>
      </c>
      <c r="J65" s="275"/>
      <c r="K65" s="282"/>
      <c r="L65" s="122"/>
      <c r="M65" s="122"/>
    </row>
    <row r="66" spans="1:13">
      <c r="A66" s="200">
        <v>3</v>
      </c>
      <c r="B66" s="39" t="s">
        <v>189</v>
      </c>
      <c r="C66" s="126"/>
      <c r="D66" s="126"/>
      <c r="E66" s="38"/>
      <c r="F66" s="431">
        <f>IF($C66=0,0,INDEX(UTARA!$V:$V,MATCH($B66,UTARA!$B:$B,0)))</f>
        <v>0</v>
      </c>
      <c r="G66" s="431">
        <f>IF($C66=0,0,INDEX(TIMUR!$V:$V,MATCH($B66,TIMUR!$B:$B,0)))</f>
        <v>0</v>
      </c>
      <c r="H66" s="431">
        <f>IF($C66=0,0,INDEX(TIMURLAUT!$V:$V,MATCH($B66,TIMURLAUT!$B:$B,0)))</f>
        <v>0</v>
      </c>
      <c r="I66" s="432">
        <f>IF($C66=0,0,INDEX(TENGGARA!$V:$V,MATCH($B66,TENGGARA!$B:$B,0)))</f>
        <v>0</v>
      </c>
      <c r="J66" s="275"/>
      <c r="K66" s="282"/>
      <c r="L66" s="122"/>
      <c r="M66" s="122"/>
    </row>
    <row r="67" spans="1:13">
      <c r="A67" s="200">
        <v>4</v>
      </c>
      <c r="B67" s="39" t="s">
        <v>305</v>
      </c>
      <c r="C67" s="126"/>
      <c r="D67" s="126"/>
      <c r="E67" s="38"/>
      <c r="F67" s="431">
        <f>IF($C67=0,0,INDEX(UTARA!$V:$V,MATCH($B67,UTARA!$B:$B,0)))</f>
        <v>0</v>
      </c>
      <c r="G67" s="431">
        <f>IF($C67=0,0,INDEX(TIMUR!$V:$V,MATCH($B67,TIMUR!$B:$B,0)))</f>
        <v>0</v>
      </c>
      <c r="H67" s="431">
        <f>IF($C67=0,0,INDEX(TIMURLAUT!$V:$V,MATCH($B67,TIMURLAUT!$B:$B,0)))</f>
        <v>0</v>
      </c>
      <c r="I67" s="432">
        <f>IF($C67=0,0,INDEX(TENGGARA!$V:$V,MATCH($B67,TENGGARA!$B:$B,0)))</f>
        <v>0</v>
      </c>
      <c r="J67" s="275"/>
      <c r="K67" s="282"/>
      <c r="L67" s="122"/>
      <c r="M67" s="122"/>
    </row>
    <row r="68" spans="1:13">
      <c r="A68" s="200">
        <v>5</v>
      </c>
      <c r="B68" s="39" t="s">
        <v>306</v>
      </c>
      <c r="C68" s="126"/>
      <c r="D68" s="126"/>
      <c r="E68" s="38"/>
      <c r="F68" s="431">
        <f>IF($C68=0,0,INDEX(UTARA!$V:$V,MATCH($B68,UTARA!$B:$B,0)))</f>
        <v>0</v>
      </c>
      <c r="G68" s="431">
        <f>IF($C68=0,0,INDEX(TIMUR!$V:$V,MATCH($B68,TIMUR!$B:$B,0)))</f>
        <v>0</v>
      </c>
      <c r="H68" s="431">
        <f>IF($C68=0,0,INDEX(TIMURLAUT!$V:$V,MATCH($B68,TIMURLAUT!$B:$B,0)))</f>
        <v>0</v>
      </c>
      <c r="I68" s="432">
        <f>IF($C68=0,0,INDEX(TENGGARA!$V:$V,MATCH($B68,TENGGARA!$B:$B,0)))</f>
        <v>0</v>
      </c>
      <c r="J68" s="275"/>
      <c r="K68" s="282"/>
      <c r="L68" s="122"/>
      <c r="M68" s="122"/>
    </row>
    <row r="69" spans="1:13">
      <c r="A69" s="200">
        <v>6</v>
      </c>
      <c r="B69" s="39" t="s">
        <v>307</v>
      </c>
      <c r="C69" s="126"/>
      <c r="D69" s="126"/>
      <c r="E69" s="38"/>
      <c r="F69" s="431">
        <f>IF($C69=0,0,INDEX(UTARA!$V:$V,MATCH($B69,UTARA!$B:$B,0)))</f>
        <v>0</v>
      </c>
      <c r="G69" s="431">
        <f>IF($C69=0,0,INDEX(TIMUR!$V:$V,MATCH($B69,TIMUR!$B:$B,0)))</f>
        <v>0</v>
      </c>
      <c r="H69" s="431">
        <f>IF($C69=0,0,INDEX(TIMURLAUT!$V:$V,MATCH($B69,TIMURLAUT!$B:$B,0)))</f>
        <v>0</v>
      </c>
      <c r="I69" s="432">
        <f>IF($C69=0,0,INDEX(TENGGARA!$V:$V,MATCH($B69,TENGGARA!$B:$B,0)))</f>
        <v>0</v>
      </c>
      <c r="J69" s="275"/>
      <c r="K69" s="282"/>
      <c r="L69" s="122"/>
      <c r="M69" s="122"/>
    </row>
    <row r="70" spans="1:13">
      <c r="A70" s="200">
        <v>7</v>
      </c>
      <c r="B70" s="39" t="s">
        <v>308</v>
      </c>
      <c r="C70" s="126"/>
      <c r="D70" s="126"/>
      <c r="E70" s="38"/>
      <c r="F70" s="431">
        <f>IF($C70=0,0,INDEX(UTARA!$V:$V,MATCH($B70,UTARA!$B:$B,0)))</f>
        <v>0</v>
      </c>
      <c r="G70" s="431">
        <f>IF($C70=0,0,INDEX(TIMUR!$V:$V,MATCH($B70,TIMUR!$B:$B,0)))</f>
        <v>0</v>
      </c>
      <c r="H70" s="431">
        <f>IF($C70=0,0,INDEX(TIMURLAUT!$V:$V,MATCH($B70,TIMURLAUT!$B:$B,0)))</f>
        <v>0</v>
      </c>
      <c r="I70" s="432">
        <f>IF($C70=0,0,INDEX(TENGGARA!$V:$V,MATCH($B70,TENGGARA!$B:$B,0)))</f>
        <v>0</v>
      </c>
      <c r="J70" s="275"/>
      <c r="K70" s="282"/>
      <c r="L70" s="122"/>
      <c r="M70" s="122"/>
    </row>
    <row r="71" spans="1:13">
      <c r="A71" s="200">
        <v>8</v>
      </c>
      <c r="B71" s="39" t="s">
        <v>309</v>
      </c>
      <c r="C71" s="126"/>
      <c r="D71" s="126"/>
      <c r="E71" s="38"/>
      <c r="F71" s="431">
        <f>IF($C71=0,0,INDEX(UTARA!$V:$V,MATCH($B71,UTARA!$B:$B,0)))</f>
        <v>0</v>
      </c>
      <c r="G71" s="431">
        <f>IF($C71=0,0,INDEX(TIMUR!$V:$V,MATCH($B71,TIMUR!$B:$B,0)))</f>
        <v>0</v>
      </c>
      <c r="H71" s="431">
        <f>IF($C71=0,0,INDEX(TIMURLAUT!$V:$V,MATCH($B71,TIMURLAUT!$B:$B,0)))</f>
        <v>0</v>
      </c>
      <c r="I71" s="432">
        <f>IF($C71=0,0,INDEX(TENGGARA!$V:$V,MATCH($B71,TENGGARA!$B:$B,0)))</f>
        <v>0</v>
      </c>
      <c r="J71" s="275"/>
      <c r="K71" s="282"/>
      <c r="L71" s="122"/>
      <c r="M71" s="122"/>
    </row>
    <row r="72" spans="1:13">
      <c r="A72" s="200">
        <v>9</v>
      </c>
      <c r="B72" s="39" t="s">
        <v>310</v>
      </c>
      <c r="C72" s="126"/>
      <c r="D72" s="126"/>
      <c r="E72" s="38"/>
      <c r="F72" s="431">
        <f>IF($C72=0,0,INDEX(UTARA!$V:$V,MATCH($B72,UTARA!$B:$B,0)))</f>
        <v>0</v>
      </c>
      <c r="G72" s="431">
        <f>IF($C72=0,0,INDEX(TIMUR!$V:$V,MATCH($B72,TIMUR!$B:$B,0)))</f>
        <v>0</v>
      </c>
      <c r="H72" s="431">
        <f>IF($C72=0,0,INDEX(TIMURLAUT!$V:$V,MATCH($B72,TIMURLAUT!$B:$B,0)))</f>
        <v>0</v>
      </c>
      <c r="I72" s="432">
        <f>IF($C72=0,0,INDEX(TENGGARA!$V:$V,MATCH($B72,TENGGARA!$B:$B,0)))</f>
        <v>0</v>
      </c>
      <c r="J72" s="275"/>
      <c r="K72" s="282"/>
      <c r="L72" s="122"/>
      <c r="M72" s="122"/>
    </row>
    <row r="73" spans="1:13">
      <c r="A73" s="200">
        <v>10</v>
      </c>
      <c r="B73" s="39" t="s">
        <v>311</v>
      </c>
      <c r="C73" s="126"/>
      <c r="D73" s="126"/>
      <c r="E73" s="38"/>
      <c r="F73" s="431">
        <f>IF($C73=0,0,INDEX(UTARA!$V:$V,MATCH($B73,UTARA!$B:$B,0)))</f>
        <v>0</v>
      </c>
      <c r="G73" s="431">
        <f>IF($C73=0,0,INDEX(TIMUR!$V:$V,MATCH($B73,TIMUR!$B:$B,0)))</f>
        <v>0</v>
      </c>
      <c r="H73" s="431">
        <f>IF($C73=0,0,INDEX(TIMURLAUT!$V:$V,MATCH($B73,TIMURLAUT!$B:$B,0)))</f>
        <v>0</v>
      </c>
      <c r="I73" s="432">
        <f>IF($C73=0,0,INDEX(TENGGARA!$V:$V,MATCH($B73,TENGGARA!$B:$B,0)))</f>
        <v>0</v>
      </c>
      <c r="J73" s="283"/>
      <c r="K73" s="280"/>
      <c r="L73" s="122"/>
      <c r="M73" s="122"/>
    </row>
    <row r="74" spans="1:13">
      <c r="A74" s="200">
        <v>11</v>
      </c>
      <c r="B74" s="39" t="s">
        <v>342</v>
      </c>
      <c r="C74" s="126"/>
      <c r="D74" s="126"/>
      <c r="E74" s="38"/>
      <c r="F74" s="431">
        <f>IF($C74=0,0,INDEX(UTARA!$V:$V,MATCH($B74,UTARA!$B:$B,0)))</f>
        <v>0</v>
      </c>
      <c r="G74" s="431">
        <f>IF($C74=0,0,INDEX(TIMUR!$V:$V,MATCH($B74,TIMUR!$B:$B,0)))</f>
        <v>0</v>
      </c>
      <c r="H74" s="431">
        <f>IF($C74=0,0,INDEX(TIMURLAUT!$V:$V,MATCH($B74,TIMURLAUT!$B:$B,0)))</f>
        <v>0</v>
      </c>
      <c r="I74" s="432">
        <f>IF($C74=0,0,INDEX(TENGGARA!$V:$V,MATCH($B74,TENGGARA!$B:$B,0)))</f>
        <v>0</v>
      </c>
      <c r="J74" s="275"/>
      <c r="K74" s="275"/>
      <c r="L74" s="122"/>
      <c r="M74" s="122"/>
    </row>
    <row r="75" spans="1:13">
      <c r="A75" s="200">
        <v>12</v>
      </c>
      <c r="B75" s="39" t="s">
        <v>343</v>
      </c>
      <c r="C75" s="126"/>
      <c r="D75" s="126"/>
      <c r="E75" s="38"/>
      <c r="F75" s="431">
        <f>IF($C75=0,0,INDEX(UTARA!$V:$V,MATCH($B75,UTARA!$B:$B,0)))</f>
        <v>0</v>
      </c>
      <c r="G75" s="431">
        <f>IF($C75=0,0,INDEX(TIMUR!$V:$V,MATCH($B75,TIMUR!$B:$B,0)))</f>
        <v>0</v>
      </c>
      <c r="H75" s="431">
        <f>IF($C75=0,0,INDEX(TIMURLAUT!$V:$V,MATCH($B75,TIMURLAUT!$B:$B,0)))</f>
        <v>0</v>
      </c>
      <c r="I75" s="432">
        <f>IF($C75=0,0,INDEX(TENGGARA!$V:$V,MATCH($B75,TENGGARA!$B:$B,0)))</f>
        <v>0</v>
      </c>
      <c r="J75" s="122"/>
      <c r="K75" s="122"/>
      <c r="L75" s="122"/>
      <c r="M75" s="122"/>
    </row>
    <row r="76" spans="1:13">
      <c r="A76" s="200">
        <v>13</v>
      </c>
      <c r="B76" s="39" t="s">
        <v>344</v>
      </c>
      <c r="C76" s="126"/>
      <c r="D76" s="126"/>
      <c r="E76" s="38"/>
      <c r="F76" s="431">
        <f>IF($C76=0,0,INDEX(UTARA!$V:$V,MATCH($B76,UTARA!$B:$B,0)))</f>
        <v>0</v>
      </c>
      <c r="G76" s="431">
        <f>IF($C76=0,0,INDEX(TIMUR!$V:$V,MATCH($B76,TIMUR!$B:$B,0)))</f>
        <v>0</v>
      </c>
      <c r="H76" s="431">
        <f>IF($C76=0,0,INDEX(TIMURLAUT!$V:$V,MATCH($B76,TIMURLAUT!$B:$B,0)))</f>
        <v>0</v>
      </c>
      <c r="I76" s="432">
        <f>IF($C76=0,0,INDEX(TENGGARA!$V:$V,MATCH($B76,TENGGARA!$B:$B,0)))</f>
        <v>0</v>
      </c>
      <c r="L76" s="122"/>
      <c r="M76" s="122"/>
    </row>
    <row r="77" spans="1:13">
      <c r="A77" s="200">
        <v>14</v>
      </c>
      <c r="B77" s="39" t="s">
        <v>345</v>
      </c>
      <c r="C77" s="126"/>
      <c r="D77" s="126"/>
      <c r="E77" s="38"/>
      <c r="F77" s="431">
        <f>IF($C77=0,0,INDEX(UTARA!$V:$V,MATCH($B77,UTARA!$B:$B,0)))</f>
        <v>0</v>
      </c>
      <c r="G77" s="431">
        <f>IF($C77=0,0,INDEX(TIMUR!$V:$V,MATCH($B77,TIMUR!$B:$B,0)))</f>
        <v>0</v>
      </c>
      <c r="H77" s="431">
        <f>IF($C77=0,0,INDEX(TIMURLAUT!$V:$V,MATCH($B77,TIMURLAUT!$B:$B,0)))</f>
        <v>0</v>
      </c>
      <c r="I77" s="432">
        <f>IF($C77=0,0,INDEX(TENGGARA!$V:$V,MATCH($B77,TENGGARA!$B:$B,0)))</f>
        <v>0</v>
      </c>
      <c r="L77" s="122"/>
      <c r="M77" s="122"/>
    </row>
    <row r="78" spans="1:13">
      <c r="A78" s="200">
        <v>15</v>
      </c>
      <c r="B78" s="39" t="s">
        <v>346</v>
      </c>
      <c r="C78" s="126"/>
      <c r="D78" s="126"/>
      <c r="E78" s="38"/>
      <c r="F78" s="431">
        <f>IF($C78=0,0,INDEX(UTARA!$V:$V,MATCH($B78,UTARA!$B:$B,0)))</f>
        <v>0</v>
      </c>
      <c r="G78" s="431">
        <f>IF($C78=0,0,INDEX(TIMUR!$V:$V,MATCH($B78,TIMUR!$B:$B,0)))</f>
        <v>0</v>
      </c>
      <c r="H78" s="431">
        <f>IF($C78=0,0,INDEX(TIMURLAUT!$V:$V,MATCH($B78,TIMURLAUT!$B:$B,0)))</f>
        <v>0</v>
      </c>
      <c r="I78" s="432">
        <f>IF($C78=0,0,INDEX(TENGGARA!$V:$V,MATCH($B78,TENGGARA!$B:$B,0)))</f>
        <v>0</v>
      </c>
      <c r="L78" s="122"/>
      <c r="M78" s="122"/>
    </row>
    <row r="79" spans="1:13">
      <c r="A79" s="200">
        <v>16</v>
      </c>
      <c r="B79" s="39" t="s">
        <v>347</v>
      </c>
      <c r="C79" s="126"/>
      <c r="D79" s="126"/>
      <c r="E79" s="38"/>
      <c r="F79" s="431">
        <f>IF($C79=0,0,INDEX(UTARA!$V:$V,MATCH($B79,UTARA!$B:$B,0)))</f>
        <v>0</v>
      </c>
      <c r="G79" s="431">
        <f>IF($C79=0,0,INDEX(TIMUR!$V:$V,MATCH($B79,TIMUR!$B:$B,0)))</f>
        <v>0</v>
      </c>
      <c r="H79" s="431">
        <f>IF($C79=0,0,INDEX(TIMURLAUT!$V:$V,MATCH($B79,TIMURLAUT!$B:$B,0)))</f>
        <v>0</v>
      </c>
      <c r="I79" s="432">
        <f>IF($C79=0,0,INDEX(TENGGARA!$V:$V,MATCH($B79,TENGGARA!$B:$B,0)))</f>
        <v>0</v>
      </c>
      <c r="L79" s="122"/>
      <c r="M79" s="122"/>
    </row>
    <row r="80" spans="1:13">
      <c r="A80" s="200">
        <v>17</v>
      </c>
      <c r="B80" s="39" t="s">
        <v>348</v>
      </c>
      <c r="C80" s="126"/>
      <c r="D80" s="126"/>
      <c r="E80" s="38"/>
      <c r="F80" s="431">
        <f>IF($C80=0,0,INDEX(UTARA!$V:$V,MATCH($B80,UTARA!$B:$B,0)))</f>
        <v>0</v>
      </c>
      <c r="G80" s="431">
        <f>IF($C80=0,0,INDEX(TIMUR!$V:$V,MATCH($B80,TIMUR!$B:$B,0)))</f>
        <v>0</v>
      </c>
      <c r="H80" s="431">
        <f>IF($C80=0,0,INDEX(TIMURLAUT!$V:$V,MATCH($B80,TIMURLAUT!$B:$B,0)))</f>
        <v>0</v>
      </c>
      <c r="I80" s="432">
        <f>IF($C80=0,0,INDEX(TENGGARA!$V:$V,MATCH($B80,TENGGARA!$B:$B,0)))</f>
        <v>0</v>
      </c>
      <c r="L80" s="122"/>
      <c r="M80" s="122"/>
    </row>
    <row r="81" spans="1:13">
      <c r="A81" s="200">
        <v>18</v>
      </c>
      <c r="B81" s="39" t="s">
        <v>349</v>
      </c>
      <c r="C81" s="126"/>
      <c r="D81" s="126"/>
      <c r="E81" s="38"/>
      <c r="F81" s="431">
        <f>IF($C81=0,0,INDEX(UTARA!$V:$V,MATCH($B81,UTARA!$B:$B,0)))</f>
        <v>0</v>
      </c>
      <c r="G81" s="431">
        <f>IF($C81=0,0,INDEX(TIMUR!$V:$V,MATCH($B81,TIMUR!$B:$B,0)))</f>
        <v>0</v>
      </c>
      <c r="H81" s="431">
        <f>IF($C81=0,0,INDEX(TIMURLAUT!$V:$V,MATCH($B81,TIMURLAUT!$B:$B,0)))</f>
        <v>0</v>
      </c>
      <c r="I81" s="432">
        <f>IF($C81=0,0,INDEX(TENGGARA!$V:$V,MATCH($B81,TENGGARA!$B:$B,0)))</f>
        <v>0</v>
      </c>
      <c r="L81" s="122"/>
      <c r="M81" s="122"/>
    </row>
    <row r="82" spans="1:13">
      <c r="A82" s="200">
        <v>19</v>
      </c>
      <c r="B82" s="39" t="s">
        <v>350</v>
      </c>
      <c r="C82" s="126"/>
      <c r="D82" s="126"/>
      <c r="E82" s="38"/>
      <c r="F82" s="431">
        <f>IF($C82=0,0,INDEX(UTARA!$V:$V,MATCH($B82,UTARA!$B:$B,0)))</f>
        <v>0</v>
      </c>
      <c r="G82" s="431">
        <f>IF($C82=0,0,INDEX(TIMUR!$V:$V,MATCH($B82,TIMUR!$B:$B,0)))</f>
        <v>0</v>
      </c>
      <c r="H82" s="431">
        <f>IF($C82=0,0,INDEX(TIMURLAUT!$V:$V,MATCH($B82,TIMURLAUT!$B:$B,0)))</f>
        <v>0</v>
      </c>
      <c r="I82" s="432">
        <f>IF($C82=0,0,INDEX(TENGGARA!$V:$V,MATCH($B82,TENGGARA!$B:$B,0)))</f>
        <v>0</v>
      </c>
      <c r="L82" s="122"/>
      <c r="M82" s="122"/>
    </row>
    <row r="83" spans="1:13">
      <c r="A83" s="200">
        <v>20</v>
      </c>
      <c r="B83" s="39" t="s">
        <v>351</v>
      </c>
      <c r="C83" s="126"/>
      <c r="D83" s="126"/>
      <c r="E83" s="38"/>
      <c r="F83" s="431">
        <f>IF($C83=0,0,INDEX(UTARA!$V:$V,MATCH($B83,UTARA!$B:$B,0)))</f>
        <v>0</v>
      </c>
      <c r="G83" s="431">
        <f>IF($C83=0,0,INDEX(TIMUR!$V:$V,MATCH($B83,TIMUR!$B:$B,0)))</f>
        <v>0</v>
      </c>
      <c r="H83" s="431">
        <f>IF($C83=0,0,INDEX(TIMURLAUT!$V:$V,MATCH($B83,TIMURLAUT!$B:$B,0)))</f>
        <v>0</v>
      </c>
      <c r="I83" s="432">
        <f>IF($C83=0,0,INDEX(TENGGARA!$V:$V,MATCH($B83,TENGGARA!$B:$B,0)))</f>
        <v>0</v>
      </c>
      <c r="L83" s="122"/>
      <c r="M83" s="122"/>
    </row>
    <row r="84" spans="1:13">
      <c r="A84" s="200">
        <v>21</v>
      </c>
      <c r="B84" s="39" t="s">
        <v>352</v>
      </c>
      <c r="C84" s="126"/>
      <c r="D84" s="126"/>
      <c r="E84" s="38"/>
      <c r="F84" s="431">
        <f>IF($C84=0,0,INDEX(UTARA!$V:$V,MATCH($B84,UTARA!$B:$B,0)))</f>
        <v>0</v>
      </c>
      <c r="G84" s="431">
        <f>IF($C84=0,0,INDEX(TIMUR!$V:$V,MATCH($B84,TIMUR!$B:$B,0)))</f>
        <v>0</v>
      </c>
      <c r="H84" s="431">
        <f>IF($C84=0,0,INDEX(TIMURLAUT!$V:$V,MATCH($B84,TIMURLAUT!$B:$B,0)))</f>
        <v>0</v>
      </c>
      <c r="I84" s="432">
        <f>IF($C84=0,0,INDEX(TENGGARA!$V:$V,MATCH($B84,TENGGARA!$B:$B,0)))</f>
        <v>0</v>
      </c>
      <c r="L84" s="122"/>
      <c r="M84" s="122"/>
    </row>
    <row r="85" spans="1:13">
      <c r="A85" s="200">
        <v>22</v>
      </c>
      <c r="B85" s="39" t="s">
        <v>353</v>
      </c>
      <c r="C85" s="126"/>
      <c r="D85" s="126"/>
      <c r="E85" s="38"/>
      <c r="F85" s="431">
        <f>IF($C85=0,0,INDEX(UTARA!$V:$V,MATCH($B85,UTARA!$B:$B,0)))</f>
        <v>0</v>
      </c>
      <c r="G85" s="431">
        <f>IF($C85=0,0,INDEX(TIMUR!$V:$V,MATCH($B85,TIMUR!$B:$B,0)))</f>
        <v>0</v>
      </c>
      <c r="H85" s="431">
        <f>IF($C85=0,0,INDEX(TIMURLAUT!$V:$V,MATCH($B85,TIMURLAUT!$B:$B,0)))</f>
        <v>0</v>
      </c>
      <c r="I85" s="432">
        <f>IF($C85=0,0,INDEX(TENGGARA!$V:$V,MATCH($B85,TENGGARA!$B:$B,0)))</f>
        <v>0</v>
      </c>
      <c r="L85" s="122"/>
      <c r="M85" s="122"/>
    </row>
    <row r="86" spans="1:13">
      <c r="A86" s="200">
        <v>23</v>
      </c>
      <c r="B86" s="39" t="s">
        <v>354</v>
      </c>
      <c r="C86" s="126"/>
      <c r="D86" s="126"/>
      <c r="E86" s="38"/>
      <c r="F86" s="431">
        <f>IF($C86=0,0,INDEX(UTARA!$V:$V,MATCH($B86,UTARA!$B:$B,0)))</f>
        <v>0</v>
      </c>
      <c r="G86" s="431">
        <f>IF($C86=0,0,INDEX(TIMUR!$V:$V,MATCH($B86,TIMUR!$B:$B,0)))</f>
        <v>0</v>
      </c>
      <c r="H86" s="431">
        <f>IF($C86=0,0,INDEX(TIMURLAUT!$V:$V,MATCH($B86,TIMURLAUT!$B:$B,0)))</f>
        <v>0</v>
      </c>
      <c r="I86" s="432">
        <f>IF($C86=0,0,INDEX(TENGGARA!$V:$V,MATCH($B86,TENGGARA!$B:$B,0)))</f>
        <v>0</v>
      </c>
      <c r="L86" s="122"/>
      <c r="M86" s="122"/>
    </row>
    <row r="87" spans="1:13">
      <c r="A87" s="200">
        <v>24</v>
      </c>
      <c r="B87" s="39" t="s">
        <v>355</v>
      </c>
      <c r="C87" s="126"/>
      <c r="D87" s="126"/>
      <c r="E87" s="38"/>
      <c r="F87" s="431">
        <f>IF($C87=0,0,INDEX(UTARA!$V:$V,MATCH($B87,UTARA!$B:$B,0)))</f>
        <v>0</v>
      </c>
      <c r="G87" s="431">
        <f>IF($C87=0,0,INDEX(TIMUR!$V:$V,MATCH($B87,TIMUR!$B:$B,0)))</f>
        <v>0</v>
      </c>
      <c r="H87" s="431">
        <f>IF($C87=0,0,INDEX(TIMURLAUT!$V:$V,MATCH($B87,TIMURLAUT!$B:$B,0)))</f>
        <v>0</v>
      </c>
      <c r="I87" s="432">
        <f>IF($C87=0,0,INDEX(TENGGARA!$V:$V,MATCH($B87,TENGGARA!$B:$B,0)))</f>
        <v>0</v>
      </c>
      <c r="L87" s="122"/>
      <c r="M87" s="122"/>
    </row>
    <row r="88" spans="1:13" ht="15.75" thickBot="1">
      <c r="A88" s="266">
        <v>25</v>
      </c>
      <c r="B88" s="289" t="s">
        <v>356</v>
      </c>
      <c r="C88" s="133"/>
      <c r="D88" s="133"/>
      <c r="E88" s="134"/>
      <c r="F88" s="433">
        <f>IF($C88=0,0,INDEX(UTARA!$V:$V,MATCH($B88,UTARA!$B:$B,0)))</f>
        <v>0</v>
      </c>
      <c r="G88" s="433">
        <f>IF($C88=0,0,INDEX(TIMUR!$V:$V,MATCH($B88,TIMUR!$B:$B,0)))</f>
        <v>0</v>
      </c>
      <c r="H88" s="433">
        <f>IF($C88=0,0,INDEX(TIMURLAUT!$V:$V,MATCH($B88,TIMURLAUT!$B:$B,0)))</f>
        <v>0</v>
      </c>
      <c r="I88" s="434">
        <f>IF($C88=0,0,INDEX(TENGGARA!$V:$V,MATCH($B88,TENGGARA!$B:$B,0)))</f>
        <v>0</v>
      </c>
      <c r="L88" s="122"/>
      <c r="M88" s="122"/>
    </row>
    <row r="89" spans="1:13">
      <c r="A89" s="417"/>
      <c r="B89" s="418"/>
      <c r="C89" s="416"/>
      <c r="D89" s="416"/>
      <c r="E89" s="37"/>
      <c r="F89" s="37"/>
      <c r="G89" s="37"/>
    </row>
    <row r="90" spans="1:13">
      <c r="B90" s="280"/>
      <c r="C90" s="37"/>
      <c r="D90" s="37"/>
      <c r="E90" s="37"/>
      <c r="F90" s="37"/>
      <c r="G90" s="37"/>
    </row>
    <row r="91" spans="1:13">
      <c r="B91" s="280"/>
      <c r="C91" s="37"/>
      <c r="D91" s="37"/>
      <c r="E91" s="37"/>
      <c r="F91" s="37"/>
      <c r="G91" s="37"/>
    </row>
    <row r="92" spans="1:13">
      <c r="B92" s="280"/>
      <c r="C92" s="37"/>
      <c r="D92" s="37"/>
      <c r="E92" s="37"/>
      <c r="F92" s="37"/>
      <c r="G92" s="37"/>
    </row>
    <row r="93" spans="1:13">
      <c r="B93" s="280"/>
      <c r="C93" s="37"/>
      <c r="D93" s="37"/>
      <c r="E93" s="37"/>
      <c r="F93" s="37"/>
      <c r="G93" s="37"/>
    </row>
    <row r="94" spans="1:13">
      <c r="B94" s="280"/>
      <c r="C94" s="37"/>
      <c r="D94" s="37"/>
      <c r="E94" s="37"/>
      <c r="F94" s="37"/>
      <c r="G94" s="37"/>
    </row>
    <row r="95" spans="1:13">
      <c r="B95" s="280"/>
      <c r="C95" s="37"/>
      <c r="D95" s="37"/>
      <c r="E95" s="37"/>
      <c r="F95" s="37"/>
      <c r="G95" s="37"/>
    </row>
    <row r="96" spans="1:13">
      <c r="B96" s="280"/>
      <c r="C96" s="37"/>
      <c r="D96" s="37"/>
      <c r="E96" s="37"/>
      <c r="F96" s="37"/>
      <c r="G96" s="37"/>
    </row>
    <row r="97" spans="1:11">
      <c r="B97" s="280"/>
      <c r="C97" s="37"/>
      <c r="D97" s="37"/>
      <c r="E97" s="37"/>
      <c r="F97" s="37"/>
      <c r="G97" s="37"/>
    </row>
    <row r="98" spans="1:11">
      <c r="B98" s="280"/>
      <c r="C98" s="37"/>
      <c r="D98" s="37"/>
      <c r="E98" s="37"/>
      <c r="F98" s="37"/>
      <c r="G98" s="37"/>
    </row>
    <row r="99" spans="1:11">
      <c r="B99" s="280"/>
      <c r="C99" s="37"/>
      <c r="D99" s="37"/>
      <c r="E99" s="37"/>
      <c r="F99" s="37"/>
      <c r="G99" s="37"/>
    </row>
    <row r="100" spans="1:11">
      <c r="B100" s="280"/>
      <c r="C100" s="37"/>
      <c r="D100" s="37"/>
      <c r="E100" s="37"/>
      <c r="F100" s="37"/>
      <c r="G100" s="37"/>
    </row>
    <row r="101" spans="1:11">
      <c r="B101" s="280"/>
      <c r="C101" s="37"/>
      <c r="D101" s="37"/>
      <c r="E101" s="37"/>
      <c r="F101" s="37"/>
      <c r="G101" s="37"/>
    </row>
    <row r="102" spans="1:11">
      <c r="A102" s="281" t="s">
        <v>402</v>
      </c>
      <c r="B102" s="282"/>
      <c r="C102" s="4"/>
      <c r="D102" s="37"/>
      <c r="E102" s="37"/>
      <c r="F102" s="37"/>
      <c r="G102" s="37"/>
      <c r="H102" s="37"/>
    </row>
    <row r="103" spans="1:11" ht="19.5" thickBot="1">
      <c r="A103" s="281" t="s">
        <v>20</v>
      </c>
      <c r="B103" s="286" t="s">
        <v>16</v>
      </c>
      <c r="C103" s="290" t="s">
        <v>398</v>
      </c>
      <c r="D103" s="127"/>
      <c r="E103" s="127"/>
      <c r="F103" s="127"/>
      <c r="G103" s="224"/>
      <c r="H103" s="224"/>
      <c r="I103" s="224"/>
      <c r="J103" s="224"/>
      <c r="K103" s="224"/>
    </row>
    <row r="104" spans="1:11" ht="24.95" customHeight="1">
      <c r="A104" s="583" t="s">
        <v>2</v>
      </c>
      <c r="B104" s="585" t="s">
        <v>406</v>
      </c>
      <c r="C104" s="48" t="s">
        <v>395</v>
      </c>
      <c r="D104" s="48" t="s">
        <v>407</v>
      </c>
      <c r="E104" s="48" t="s">
        <v>397</v>
      </c>
      <c r="F104" s="585" t="str">
        <f>F62</f>
        <v>Scef
Utara / Selatan</v>
      </c>
      <c r="G104" s="585" t="str">
        <f>G62</f>
        <v>Scef
Barat / Timur</v>
      </c>
      <c r="H104" s="585" t="str">
        <f>H62</f>
        <v>Scef
TimurLaut / BaratLaut</v>
      </c>
      <c r="I104" s="588" t="str">
        <f>I62</f>
        <v>Scef
Tenggara / BaratDaya</v>
      </c>
      <c r="J104" s="122"/>
      <c r="K104" s="122"/>
    </row>
    <row r="105" spans="1:11" ht="24.95" customHeight="1" thickBot="1">
      <c r="A105" s="584"/>
      <c r="B105" s="586"/>
      <c r="C105" s="138" t="s">
        <v>408</v>
      </c>
      <c r="D105" s="138" t="s">
        <v>408</v>
      </c>
      <c r="E105" s="139" t="s">
        <v>409</v>
      </c>
      <c r="F105" s="587"/>
      <c r="G105" s="587"/>
      <c r="H105" s="586"/>
      <c r="I105" s="589"/>
      <c r="J105" s="4"/>
      <c r="K105" s="4"/>
    </row>
    <row r="106" spans="1:11">
      <c r="A106" s="294">
        <v>1</v>
      </c>
      <c r="B106" s="295" t="s">
        <v>190</v>
      </c>
      <c r="C106" s="135"/>
      <c r="D106" s="135"/>
      <c r="E106" s="143"/>
      <c r="F106" s="429">
        <f>IF($C106=0,0,INDEX(UTARA!$V:$V,MATCH($B106,UTARA!$B:$B,0)))</f>
        <v>0</v>
      </c>
      <c r="G106" s="429">
        <f>IF($C106=0,0,INDEX(TIMUR!$V:$V,MATCH($B106,TIMUR!$B:$B,0)))</f>
        <v>0</v>
      </c>
      <c r="H106" s="429">
        <f>IF($C106=0,0,INDEX(TIMURLAUT!$V:$V,MATCH($B106,TIMURLAUT!$B:$B,0)))</f>
        <v>0</v>
      </c>
      <c r="I106" s="430">
        <f>IF($C106=0,0,INDEX(TENGGARA!$V:$V,MATCH($B106,TENGGARA!$B:$B,0)))</f>
        <v>0</v>
      </c>
      <c r="J106" s="4"/>
      <c r="K106" s="4"/>
    </row>
    <row r="107" spans="1:11">
      <c r="A107" s="296">
        <v>2</v>
      </c>
      <c r="B107" s="205" t="s">
        <v>191</v>
      </c>
      <c r="C107" s="126"/>
      <c r="D107" s="126"/>
      <c r="E107" s="38"/>
      <c r="F107" s="431">
        <f>IF($C107=0,0,INDEX(UTARA!$V:$V,MATCH($B107,UTARA!$B:$B,0)))</f>
        <v>0</v>
      </c>
      <c r="G107" s="431">
        <f>IF($C107=0,0,INDEX(TIMUR!$V:$V,MATCH($B107,TIMUR!$B:$B,0)))</f>
        <v>0</v>
      </c>
      <c r="H107" s="431">
        <f>IF($C107=0,0,INDEX(TIMURLAUT!$V:$V,MATCH($B107,TIMURLAUT!$B:$B,0)))</f>
        <v>0</v>
      </c>
      <c r="I107" s="432">
        <f>IF($C107=0,0,INDEX(TENGGARA!$V:$V,MATCH($B107,TENGGARA!$B:$B,0)))</f>
        <v>0</v>
      </c>
      <c r="J107" s="4"/>
      <c r="K107" s="4"/>
    </row>
    <row r="108" spans="1:11">
      <c r="A108" s="296">
        <v>3</v>
      </c>
      <c r="B108" s="205" t="s">
        <v>192</v>
      </c>
      <c r="C108" s="126"/>
      <c r="D108" s="126"/>
      <c r="E108" s="38"/>
      <c r="F108" s="431">
        <f>IF($C108=0,0,INDEX(UTARA!$V:$V,MATCH($B108,UTARA!$B:$B,0)))</f>
        <v>0</v>
      </c>
      <c r="G108" s="431">
        <f>IF($C108=0,0,INDEX(TIMUR!$V:$V,MATCH($B108,TIMUR!$B:$B,0)))</f>
        <v>0</v>
      </c>
      <c r="H108" s="431">
        <f>IF($C108=0,0,INDEX(TIMURLAUT!$V:$V,MATCH($B108,TIMURLAUT!$B:$B,0)))</f>
        <v>0</v>
      </c>
      <c r="I108" s="432">
        <f>IF($C108=0,0,INDEX(TENGGARA!$V:$V,MATCH($B108,TENGGARA!$B:$B,0)))</f>
        <v>0</v>
      </c>
      <c r="J108" s="4"/>
      <c r="K108" s="4"/>
    </row>
    <row r="109" spans="1:11">
      <c r="A109" s="296">
        <v>4</v>
      </c>
      <c r="B109" s="205" t="s">
        <v>312</v>
      </c>
      <c r="C109" s="126"/>
      <c r="D109" s="126"/>
      <c r="E109" s="38"/>
      <c r="F109" s="431">
        <f>IF($C109=0,0,INDEX(UTARA!$V:$V,MATCH($B109,UTARA!$B:$B,0)))</f>
        <v>0</v>
      </c>
      <c r="G109" s="431">
        <f>IF($C109=0,0,INDEX(TIMUR!$V:$V,MATCH($B109,TIMUR!$B:$B,0)))</f>
        <v>0</v>
      </c>
      <c r="H109" s="431">
        <f>IF($C109=0,0,INDEX(TIMURLAUT!$V:$V,MATCH($B109,TIMURLAUT!$B:$B,0)))</f>
        <v>0</v>
      </c>
      <c r="I109" s="432">
        <f>IF($C109=0,0,INDEX(TENGGARA!$V:$V,MATCH($B109,TENGGARA!$B:$B,0)))</f>
        <v>0</v>
      </c>
      <c r="J109" s="4"/>
      <c r="K109" s="4"/>
    </row>
    <row r="110" spans="1:11">
      <c r="A110" s="296">
        <v>5</v>
      </c>
      <c r="B110" s="205" t="s">
        <v>313</v>
      </c>
      <c r="C110" s="126"/>
      <c r="D110" s="126"/>
      <c r="E110" s="38"/>
      <c r="F110" s="431">
        <f>IF($C110=0,0,INDEX(UTARA!$V:$V,MATCH($B110,UTARA!$B:$B,0)))</f>
        <v>0</v>
      </c>
      <c r="G110" s="431">
        <f>IF($C110=0,0,INDEX(TIMUR!$V:$V,MATCH($B110,TIMUR!$B:$B,0)))</f>
        <v>0</v>
      </c>
      <c r="H110" s="431">
        <f>IF($C110=0,0,INDEX(TIMURLAUT!$V:$V,MATCH($B110,TIMURLAUT!$B:$B,0)))</f>
        <v>0</v>
      </c>
      <c r="I110" s="432">
        <f>IF($C110=0,0,INDEX(TENGGARA!$V:$V,MATCH($B110,TENGGARA!$B:$B,0)))</f>
        <v>0</v>
      </c>
      <c r="J110" s="4"/>
      <c r="K110" s="4"/>
    </row>
    <row r="111" spans="1:11">
      <c r="A111" s="296">
        <v>6</v>
      </c>
      <c r="B111" s="205" t="s">
        <v>314</v>
      </c>
      <c r="C111" s="126"/>
      <c r="D111" s="126"/>
      <c r="E111" s="38"/>
      <c r="F111" s="431">
        <f>IF($C111=0,0,INDEX(UTARA!$V:$V,MATCH($B111,UTARA!$B:$B,0)))</f>
        <v>0</v>
      </c>
      <c r="G111" s="431">
        <f>IF($C111=0,0,INDEX(TIMUR!$V:$V,MATCH($B111,TIMUR!$B:$B,0)))</f>
        <v>0</v>
      </c>
      <c r="H111" s="431">
        <f>IF($C111=0,0,INDEX(TIMURLAUT!$V:$V,MATCH($B111,TIMURLAUT!$B:$B,0)))</f>
        <v>0</v>
      </c>
      <c r="I111" s="432">
        <f>IF($C111=0,0,INDEX(TENGGARA!$V:$V,MATCH($B111,TENGGARA!$B:$B,0)))</f>
        <v>0</v>
      </c>
      <c r="J111" s="4"/>
      <c r="K111" s="4"/>
    </row>
    <row r="112" spans="1:11">
      <c r="A112" s="296">
        <v>7</v>
      </c>
      <c r="B112" s="205" t="s">
        <v>315</v>
      </c>
      <c r="C112" s="126"/>
      <c r="D112" s="126"/>
      <c r="E112" s="38"/>
      <c r="F112" s="431">
        <f>IF($C112=0,0,INDEX(UTARA!$V:$V,MATCH($B112,UTARA!$B:$B,0)))</f>
        <v>0</v>
      </c>
      <c r="G112" s="431">
        <f>IF($C112=0,0,INDEX(TIMUR!$V:$V,MATCH($B112,TIMUR!$B:$B,0)))</f>
        <v>0</v>
      </c>
      <c r="H112" s="431">
        <f>IF($C112=0,0,INDEX(TIMURLAUT!$V:$V,MATCH($B112,TIMURLAUT!$B:$B,0)))</f>
        <v>0</v>
      </c>
      <c r="I112" s="432">
        <f>IF($C112=0,0,INDEX(TENGGARA!$V:$V,MATCH($B112,TENGGARA!$B:$B,0)))</f>
        <v>0</v>
      </c>
      <c r="J112" s="4"/>
      <c r="K112" s="4"/>
    </row>
    <row r="113" spans="1:13">
      <c r="A113" s="296">
        <v>8</v>
      </c>
      <c r="B113" s="205" t="s">
        <v>316</v>
      </c>
      <c r="C113" s="126"/>
      <c r="D113" s="126"/>
      <c r="E113" s="38"/>
      <c r="F113" s="431">
        <f>IF($C113=0,0,INDEX(UTARA!$V:$V,MATCH($B113,UTARA!$B:$B,0)))</f>
        <v>0</v>
      </c>
      <c r="G113" s="431">
        <f>IF($C113=0,0,INDEX(TIMUR!$V:$V,MATCH($B113,TIMUR!$B:$B,0)))</f>
        <v>0</v>
      </c>
      <c r="H113" s="431">
        <f>IF($C113=0,0,INDEX(TIMURLAUT!$V:$V,MATCH($B113,TIMURLAUT!$B:$B,0)))</f>
        <v>0</v>
      </c>
      <c r="I113" s="432">
        <f>IF($C113=0,0,INDEX(TENGGARA!$V:$V,MATCH($B113,TENGGARA!$B:$B,0)))</f>
        <v>0</v>
      </c>
      <c r="J113" s="4"/>
      <c r="K113" s="4"/>
    </row>
    <row r="114" spans="1:13">
      <c r="A114" s="296">
        <v>9</v>
      </c>
      <c r="B114" s="205" t="s">
        <v>317</v>
      </c>
      <c r="C114" s="126"/>
      <c r="D114" s="126"/>
      <c r="E114" s="38"/>
      <c r="F114" s="431">
        <f>IF($C114=0,0,INDEX(UTARA!$V:$V,MATCH($B114,UTARA!$B:$B,0)))</f>
        <v>0</v>
      </c>
      <c r="G114" s="431">
        <f>IF($C114=0,0,INDEX(TIMUR!$V:$V,MATCH($B114,TIMUR!$B:$B,0)))</f>
        <v>0</v>
      </c>
      <c r="H114" s="431">
        <f>IF($C114=0,0,INDEX(TIMURLAUT!$V:$V,MATCH($B114,TIMURLAUT!$B:$B,0)))</f>
        <v>0</v>
      </c>
      <c r="I114" s="432">
        <f>IF($C114=0,0,INDEX(TENGGARA!$V:$V,MATCH($B114,TENGGARA!$B:$B,0)))</f>
        <v>0</v>
      </c>
      <c r="J114" s="4"/>
      <c r="K114" s="4"/>
    </row>
    <row r="115" spans="1:13">
      <c r="A115" s="296">
        <v>10</v>
      </c>
      <c r="B115" s="205" t="s">
        <v>318</v>
      </c>
      <c r="C115" s="126"/>
      <c r="D115" s="126"/>
      <c r="E115" s="38"/>
      <c r="F115" s="431">
        <f>IF($C115=0,0,INDEX(UTARA!$V:$V,MATCH($B115,UTARA!$B:$B,0)))</f>
        <v>0</v>
      </c>
      <c r="G115" s="431">
        <f>IF($C115=0,0,INDEX(TIMUR!$V:$V,MATCH($B115,TIMUR!$B:$B,0)))</f>
        <v>0</v>
      </c>
      <c r="H115" s="431">
        <f>IF($C115=0,0,INDEX(TIMURLAUT!$V:$V,MATCH($B115,TIMURLAUT!$B:$B,0)))</f>
        <v>0</v>
      </c>
      <c r="I115" s="432">
        <f>IF($C115=0,0,INDEX(TENGGARA!$V:$V,MATCH($B115,TENGGARA!$B:$B,0)))</f>
        <v>0</v>
      </c>
      <c r="J115" s="37"/>
      <c r="K115" s="37"/>
    </row>
    <row r="116" spans="1:13">
      <c r="A116" s="296">
        <v>11</v>
      </c>
      <c r="B116" s="205" t="s">
        <v>357</v>
      </c>
      <c r="C116" s="126"/>
      <c r="D116" s="126"/>
      <c r="E116" s="38"/>
      <c r="F116" s="431">
        <f>IF($C116=0,0,INDEX(UTARA!$V:$V,MATCH($B116,UTARA!$B:$B,0)))</f>
        <v>0</v>
      </c>
      <c r="G116" s="431">
        <f>IF($C116=0,0,INDEX(TIMUR!$V:$V,MATCH($B116,TIMUR!$B:$B,0)))</f>
        <v>0</v>
      </c>
      <c r="H116" s="431">
        <f>IF($C116=0,0,INDEX(TIMURLAUT!$V:$V,MATCH($B116,TIMURLAUT!$B:$B,0)))</f>
        <v>0</v>
      </c>
      <c r="I116" s="432">
        <f>IF($C116=0,0,INDEX(TENGGARA!$V:$V,MATCH($B116,TENGGARA!$B:$B,0)))</f>
        <v>0</v>
      </c>
      <c r="J116" s="275"/>
      <c r="K116" s="275"/>
    </row>
    <row r="117" spans="1:13">
      <c r="A117" s="296">
        <v>12</v>
      </c>
      <c r="B117" s="205" t="s">
        <v>358</v>
      </c>
      <c r="C117" s="126"/>
      <c r="D117" s="126"/>
      <c r="E117" s="38"/>
      <c r="F117" s="431">
        <f>IF($C117=0,0,INDEX(UTARA!$V:$V,MATCH($B117,UTARA!$B:$B,0)))</f>
        <v>0</v>
      </c>
      <c r="G117" s="431">
        <f>IF($C117=0,0,INDEX(TIMUR!$V:$V,MATCH($B117,TIMUR!$B:$B,0)))</f>
        <v>0</v>
      </c>
      <c r="H117" s="431">
        <f>IF($C117=0,0,INDEX(TIMURLAUT!$V:$V,MATCH($B117,TIMURLAUT!$B:$B,0)))</f>
        <v>0</v>
      </c>
      <c r="I117" s="432">
        <f>IF($C117=0,0,INDEX(TENGGARA!$V:$V,MATCH($B117,TENGGARA!$B:$B,0)))</f>
        <v>0</v>
      </c>
      <c r="J117" s="122"/>
      <c r="K117" s="122"/>
      <c r="L117" s="122"/>
      <c r="M117" s="122"/>
    </row>
    <row r="118" spans="1:13">
      <c r="A118" s="296">
        <v>13</v>
      </c>
      <c r="B118" s="205" t="s">
        <v>359</v>
      </c>
      <c r="C118" s="126"/>
      <c r="D118" s="126"/>
      <c r="E118" s="38"/>
      <c r="F118" s="431">
        <f>IF($C118=0,0,INDEX(UTARA!$V:$V,MATCH($B118,UTARA!$B:$B,0)))</f>
        <v>0</v>
      </c>
      <c r="G118" s="431">
        <f>IF($C118=0,0,INDEX(TIMUR!$V:$V,MATCH($B118,TIMUR!$B:$B,0)))</f>
        <v>0</v>
      </c>
      <c r="H118" s="431">
        <f>IF($C118=0,0,INDEX(TIMURLAUT!$V:$V,MATCH($B118,TIMURLAUT!$B:$B,0)))</f>
        <v>0</v>
      </c>
      <c r="I118" s="432">
        <f>IF($C118=0,0,INDEX(TENGGARA!$V:$V,MATCH($B118,TENGGARA!$B:$B,0)))</f>
        <v>0</v>
      </c>
      <c r="J118" s="122"/>
      <c r="K118" s="122"/>
      <c r="L118" s="122"/>
      <c r="M118" s="122"/>
    </row>
    <row r="119" spans="1:13">
      <c r="A119" s="296">
        <v>14</v>
      </c>
      <c r="B119" s="205" t="s">
        <v>360</v>
      </c>
      <c r="C119" s="126"/>
      <c r="D119" s="126"/>
      <c r="E119" s="38"/>
      <c r="F119" s="431">
        <f>IF($C119=0,0,INDEX(UTARA!$V:$V,MATCH($B119,UTARA!$B:$B,0)))</f>
        <v>0</v>
      </c>
      <c r="G119" s="431">
        <f>IF($C119=0,0,INDEX(TIMUR!$V:$V,MATCH($B119,TIMUR!$B:$B,0)))</f>
        <v>0</v>
      </c>
      <c r="H119" s="431">
        <f>IF($C119=0,0,INDEX(TIMURLAUT!$V:$V,MATCH($B119,TIMURLAUT!$B:$B,0)))</f>
        <v>0</v>
      </c>
      <c r="I119" s="432">
        <f>IF($C119=0,0,INDEX(TENGGARA!$V:$V,MATCH($B119,TENGGARA!$B:$B,0)))</f>
        <v>0</v>
      </c>
      <c r="J119" s="275"/>
      <c r="K119" s="275"/>
      <c r="L119" s="122"/>
      <c r="M119" s="122"/>
    </row>
    <row r="120" spans="1:13">
      <c r="A120" s="296">
        <v>15</v>
      </c>
      <c r="B120" s="205" t="s">
        <v>361</v>
      </c>
      <c r="C120" s="126"/>
      <c r="D120" s="126"/>
      <c r="E120" s="38"/>
      <c r="F120" s="431">
        <f>IF($C120=0,0,INDEX(UTARA!$V:$V,MATCH($B120,UTARA!$B:$B,0)))</f>
        <v>0</v>
      </c>
      <c r="G120" s="431">
        <f>IF($C120=0,0,INDEX(TIMUR!$V:$V,MATCH($B120,TIMUR!$B:$B,0)))</f>
        <v>0</v>
      </c>
      <c r="H120" s="431">
        <f>IF($C120=0,0,INDEX(TIMURLAUT!$V:$V,MATCH($B120,TIMURLAUT!$B:$B,0)))</f>
        <v>0</v>
      </c>
      <c r="I120" s="432">
        <f>IF($C120=0,0,INDEX(TENGGARA!$V:$V,MATCH($B120,TENGGARA!$B:$B,0)))</f>
        <v>0</v>
      </c>
      <c r="J120" s="275"/>
      <c r="K120" s="275"/>
      <c r="L120" s="122"/>
      <c r="M120" s="122"/>
    </row>
    <row r="121" spans="1:13">
      <c r="A121" s="296">
        <v>16</v>
      </c>
      <c r="B121" s="205" t="s">
        <v>362</v>
      </c>
      <c r="C121" s="126"/>
      <c r="D121" s="126"/>
      <c r="E121" s="38"/>
      <c r="F121" s="431">
        <f>IF($C121=0,0,INDEX(UTARA!$V:$V,MATCH($B121,UTARA!$B:$B,0)))</f>
        <v>0</v>
      </c>
      <c r="G121" s="431">
        <f>IF($C121=0,0,INDEX(TIMUR!$V:$V,MATCH($B121,TIMUR!$B:$B,0)))</f>
        <v>0</v>
      </c>
      <c r="H121" s="431">
        <f>IF($C121=0,0,INDEX(TIMURLAUT!$V:$V,MATCH($B121,TIMURLAUT!$B:$B,0)))</f>
        <v>0</v>
      </c>
      <c r="I121" s="432">
        <f>IF($C121=0,0,INDEX(TENGGARA!$V:$V,MATCH($B121,TENGGARA!$B:$B,0)))</f>
        <v>0</v>
      </c>
      <c r="J121" s="275"/>
      <c r="K121" s="275"/>
      <c r="L121" s="122"/>
      <c r="M121" s="122"/>
    </row>
    <row r="122" spans="1:13">
      <c r="A122" s="296">
        <v>17</v>
      </c>
      <c r="B122" s="205" t="s">
        <v>363</v>
      </c>
      <c r="C122" s="126"/>
      <c r="D122" s="126"/>
      <c r="E122" s="38"/>
      <c r="F122" s="431">
        <f>IF($C122=0,0,INDEX(UTARA!$V:$V,MATCH($B122,UTARA!$B:$B,0)))</f>
        <v>0</v>
      </c>
      <c r="G122" s="431">
        <f>IF($C122=0,0,INDEX(TIMUR!$V:$V,MATCH($B122,TIMUR!$B:$B,0)))</f>
        <v>0</v>
      </c>
      <c r="H122" s="431">
        <f>IF($C122=0,0,INDEX(TIMURLAUT!$V:$V,MATCH($B122,TIMURLAUT!$B:$B,0)))</f>
        <v>0</v>
      </c>
      <c r="I122" s="432">
        <f>IF($C122=0,0,INDEX(TENGGARA!$V:$V,MATCH($B122,TENGGARA!$B:$B,0)))</f>
        <v>0</v>
      </c>
      <c r="J122" s="275"/>
      <c r="K122" s="275"/>
      <c r="L122" s="122"/>
      <c r="M122" s="122"/>
    </row>
    <row r="123" spans="1:13">
      <c r="A123" s="296">
        <v>18</v>
      </c>
      <c r="B123" s="205" t="s">
        <v>364</v>
      </c>
      <c r="C123" s="126"/>
      <c r="D123" s="126"/>
      <c r="E123" s="38"/>
      <c r="F123" s="431">
        <f>IF($C123=0,0,INDEX(UTARA!$V:$V,MATCH($B123,UTARA!$B:$B,0)))</f>
        <v>0</v>
      </c>
      <c r="G123" s="431">
        <f>IF($C123=0,0,INDEX(TIMUR!$V:$V,MATCH($B123,TIMUR!$B:$B,0)))</f>
        <v>0</v>
      </c>
      <c r="H123" s="431">
        <f>IF($C123=0,0,INDEX(TIMURLAUT!$V:$V,MATCH($B123,TIMURLAUT!$B:$B,0)))</f>
        <v>0</v>
      </c>
      <c r="I123" s="432">
        <f>IF($C123=0,0,INDEX(TENGGARA!$V:$V,MATCH($B123,TENGGARA!$B:$B,0)))</f>
        <v>0</v>
      </c>
      <c r="J123" s="275"/>
      <c r="K123" s="275"/>
      <c r="L123" s="122"/>
      <c r="M123" s="122"/>
    </row>
    <row r="124" spans="1:13">
      <c r="A124" s="296">
        <v>19</v>
      </c>
      <c r="B124" s="205" t="s">
        <v>365</v>
      </c>
      <c r="C124" s="126"/>
      <c r="D124" s="126"/>
      <c r="E124" s="38"/>
      <c r="F124" s="431">
        <f>IF($C124=0,0,INDEX(UTARA!$V:$V,MATCH($B124,UTARA!$B:$B,0)))</f>
        <v>0</v>
      </c>
      <c r="G124" s="431">
        <f>IF($C124=0,0,INDEX(TIMUR!$V:$V,MATCH($B124,TIMUR!$B:$B,0)))</f>
        <v>0</v>
      </c>
      <c r="H124" s="431">
        <f>IF($C124=0,0,INDEX(TIMURLAUT!$V:$V,MATCH($B124,TIMURLAUT!$B:$B,0)))</f>
        <v>0</v>
      </c>
      <c r="I124" s="432">
        <f>IF($C124=0,0,INDEX(TENGGARA!$V:$V,MATCH($B124,TENGGARA!$B:$B,0)))</f>
        <v>0</v>
      </c>
      <c r="J124" s="275"/>
      <c r="K124" s="275"/>
      <c r="L124" s="122"/>
      <c r="M124" s="122"/>
    </row>
    <row r="125" spans="1:13">
      <c r="A125" s="296">
        <v>20</v>
      </c>
      <c r="B125" s="205" t="s">
        <v>366</v>
      </c>
      <c r="C125" s="126"/>
      <c r="D125" s="126"/>
      <c r="E125" s="38"/>
      <c r="F125" s="431">
        <f>IF($C125=0,0,INDEX(UTARA!$V:$V,MATCH($B125,UTARA!$B:$B,0)))</f>
        <v>0</v>
      </c>
      <c r="G125" s="431">
        <f>IF($C125=0,0,INDEX(TIMUR!$V:$V,MATCH($B125,TIMUR!$B:$B,0)))</f>
        <v>0</v>
      </c>
      <c r="H125" s="431">
        <f>IF($C125=0,0,INDEX(TIMURLAUT!$V:$V,MATCH($B125,TIMURLAUT!$B:$B,0)))</f>
        <v>0</v>
      </c>
      <c r="I125" s="432">
        <f>IF($C125=0,0,INDEX(TENGGARA!$V:$V,MATCH($B125,TENGGARA!$B:$B,0)))</f>
        <v>0</v>
      </c>
      <c r="J125" s="275"/>
      <c r="K125" s="275"/>
      <c r="L125" s="122"/>
      <c r="M125" s="122"/>
    </row>
    <row r="126" spans="1:13">
      <c r="A126" s="296">
        <v>21</v>
      </c>
      <c r="B126" s="205" t="s">
        <v>367</v>
      </c>
      <c r="C126" s="126"/>
      <c r="D126" s="126"/>
      <c r="E126" s="38"/>
      <c r="F126" s="431">
        <f>IF($C126=0,0,INDEX(UTARA!$V:$V,MATCH($B126,UTARA!$B:$B,0)))</f>
        <v>0</v>
      </c>
      <c r="G126" s="431">
        <f>IF($C126=0,0,INDEX(TIMUR!$V:$V,MATCH($B126,TIMUR!$B:$B,0)))</f>
        <v>0</v>
      </c>
      <c r="H126" s="431">
        <f>IF($C126=0,0,INDEX(TIMURLAUT!$V:$V,MATCH($B126,TIMURLAUT!$B:$B,0)))</f>
        <v>0</v>
      </c>
      <c r="I126" s="432">
        <f>IF($C126=0,0,INDEX(TENGGARA!$V:$V,MATCH($B126,TENGGARA!$B:$B,0)))</f>
        <v>0</v>
      </c>
      <c r="J126" s="275"/>
      <c r="K126" s="275"/>
      <c r="L126" s="122"/>
      <c r="M126" s="122"/>
    </row>
    <row r="127" spans="1:13">
      <c r="A127" s="296">
        <v>22</v>
      </c>
      <c r="B127" s="205" t="s">
        <v>368</v>
      </c>
      <c r="C127" s="126"/>
      <c r="D127" s="126"/>
      <c r="E127" s="38"/>
      <c r="F127" s="431">
        <f>IF($C127=0,0,INDEX(UTARA!$V:$V,MATCH($B127,UTARA!$B:$B,0)))</f>
        <v>0</v>
      </c>
      <c r="G127" s="431">
        <f>IF($C127=0,0,INDEX(TIMUR!$V:$V,MATCH($B127,TIMUR!$B:$B,0)))</f>
        <v>0</v>
      </c>
      <c r="H127" s="431">
        <f>IF($C127=0,0,INDEX(TIMURLAUT!$V:$V,MATCH($B127,TIMURLAUT!$B:$B,0)))</f>
        <v>0</v>
      </c>
      <c r="I127" s="432">
        <f>IF($C127=0,0,INDEX(TENGGARA!$V:$V,MATCH($B127,TENGGARA!$B:$B,0)))</f>
        <v>0</v>
      </c>
      <c r="J127" s="275"/>
      <c r="K127" s="275"/>
      <c r="L127" s="122"/>
      <c r="M127" s="122"/>
    </row>
    <row r="128" spans="1:13">
      <c r="A128" s="296">
        <v>23</v>
      </c>
      <c r="B128" s="205" t="s">
        <v>369</v>
      </c>
      <c r="C128" s="126"/>
      <c r="D128" s="126"/>
      <c r="E128" s="38"/>
      <c r="F128" s="431">
        <f>IF($C128=0,0,INDEX(UTARA!$V:$V,MATCH($B128,UTARA!$B:$B,0)))</f>
        <v>0</v>
      </c>
      <c r="G128" s="431">
        <f>IF($C128=0,0,INDEX(TIMUR!$V:$V,MATCH($B128,TIMUR!$B:$B,0)))</f>
        <v>0</v>
      </c>
      <c r="H128" s="431">
        <f>IF($C128=0,0,INDEX(TIMURLAUT!$V:$V,MATCH($B128,TIMURLAUT!$B:$B,0)))</f>
        <v>0</v>
      </c>
      <c r="I128" s="432">
        <f>IF($C128=0,0,INDEX(TENGGARA!$V:$V,MATCH($B128,TENGGARA!$B:$B,0)))</f>
        <v>0</v>
      </c>
      <c r="J128" s="275"/>
      <c r="K128" s="275"/>
      <c r="L128" s="122"/>
      <c r="M128" s="122"/>
    </row>
    <row r="129" spans="1:13">
      <c r="A129" s="296">
        <v>24</v>
      </c>
      <c r="B129" s="205" t="s">
        <v>370</v>
      </c>
      <c r="C129" s="126"/>
      <c r="D129" s="126"/>
      <c r="E129" s="38"/>
      <c r="F129" s="431">
        <f>IF($C129=0,0,INDEX(UTARA!$V:$V,MATCH($B129,UTARA!$B:$B,0)))</f>
        <v>0</v>
      </c>
      <c r="G129" s="431">
        <f>IF($C129=0,0,INDEX(TIMUR!$V:$V,MATCH($B129,TIMUR!$B:$B,0)))</f>
        <v>0</v>
      </c>
      <c r="H129" s="431">
        <f>IF($C129=0,0,INDEX(TIMURLAUT!$V:$V,MATCH($B129,TIMURLAUT!$B:$B,0)))</f>
        <v>0</v>
      </c>
      <c r="I129" s="432">
        <f>IF($C129=0,0,INDEX(TENGGARA!$V:$V,MATCH($B129,TENGGARA!$B:$B,0)))</f>
        <v>0</v>
      </c>
      <c r="J129" s="275"/>
      <c r="K129" s="275"/>
      <c r="L129" s="122"/>
      <c r="M129" s="122"/>
    </row>
    <row r="130" spans="1:13" ht="15.75" thickBot="1">
      <c r="A130" s="297">
        <v>25</v>
      </c>
      <c r="B130" s="298" t="s">
        <v>371</v>
      </c>
      <c r="C130" s="133"/>
      <c r="D130" s="133"/>
      <c r="E130" s="134"/>
      <c r="F130" s="433">
        <f>IF($C130=0,0,INDEX(UTARA!$V:$V,MATCH($B130,UTARA!$B:$B,0)))</f>
        <v>0</v>
      </c>
      <c r="G130" s="433">
        <f>IF($C130=0,0,INDEX(TIMUR!$V:$V,MATCH($B130,TIMUR!$B:$B,0)))</f>
        <v>0</v>
      </c>
      <c r="H130" s="433">
        <f>IF($C130=0,0,INDEX(TIMURLAUT!$V:$V,MATCH($B130,TIMURLAUT!$B:$B,0)))</f>
        <v>0</v>
      </c>
      <c r="I130" s="434">
        <f>IF($C130=0,0,INDEX(TENGGARA!$V:$V,MATCH($B130,TENGGARA!$B:$B,0)))</f>
        <v>0</v>
      </c>
      <c r="J130" s="275"/>
      <c r="K130" s="275"/>
      <c r="L130" s="122"/>
      <c r="M130" s="122"/>
    </row>
    <row r="131" spans="1:13">
      <c r="A131" s="4"/>
      <c r="B131" s="4"/>
      <c r="C131" s="37"/>
      <c r="D131" s="37"/>
      <c r="E131" s="37"/>
      <c r="F131" s="428"/>
      <c r="G131" s="428"/>
      <c r="H131" s="428"/>
      <c r="I131" s="428"/>
      <c r="J131" s="275"/>
      <c r="K131" s="275"/>
      <c r="L131" s="122"/>
      <c r="M131" s="122"/>
    </row>
    <row r="132" spans="1:13">
      <c r="A132" s="4"/>
      <c r="B132" s="4"/>
      <c r="C132" s="37"/>
      <c r="D132" s="37"/>
      <c r="E132" s="37"/>
      <c r="F132" s="428"/>
      <c r="G132" s="428"/>
      <c r="H132" s="428"/>
      <c r="I132" s="428"/>
      <c r="J132" s="275"/>
      <c r="K132" s="275"/>
      <c r="L132" s="122"/>
      <c r="M132" s="122"/>
    </row>
    <row r="133" spans="1:13">
      <c r="A133" s="4"/>
      <c r="B133" s="4"/>
      <c r="C133" s="37"/>
      <c r="D133" s="37"/>
      <c r="E133" s="37"/>
      <c r="F133" s="428"/>
      <c r="G133" s="428"/>
      <c r="H133" s="428"/>
      <c r="I133" s="428"/>
      <c r="J133" s="275"/>
      <c r="K133" s="275"/>
      <c r="L133" s="122"/>
      <c r="M133" s="122"/>
    </row>
    <row r="134" spans="1:13">
      <c r="A134" s="4"/>
      <c r="B134" s="4"/>
      <c r="C134" s="37"/>
      <c r="D134" s="37"/>
      <c r="E134" s="37"/>
      <c r="F134" s="428"/>
      <c r="G134" s="428"/>
      <c r="H134" s="428"/>
      <c r="I134" s="428"/>
      <c r="J134" s="275"/>
      <c r="K134" s="275"/>
      <c r="L134" s="122"/>
      <c r="M134" s="122"/>
    </row>
    <row r="135" spans="1:13">
      <c r="A135" s="4"/>
      <c r="B135" s="4"/>
      <c r="C135" s="37"/>
      <c r="D135" s="37"/>
      <c r="E135" s="37"/>
      <c r="F135" s="428"/>
      <c r="G135" s="428"/>
      <c r="H135" s="428"/>
      <c r="I135" s="428"/>
      <c r="J135" s="275"/>
      <c r="K135" s="275"/>
      <c r="L135" s="122"/>
      <c r="M135" s="122"/>
    </row>
    <row r="136" spans="1:13">
      <c r="A136" s="4"/>
      <c r="B136" s="4"/>
      <c r="C136" s="37"/>
      <c r="D136" s="37"/>
      <c r="E136" s="37"/>
      <c r="F136" s="428"/>
      <c r="G136" s="428"/>
      <c r="H136" s="428"/>
      <c r="I136" s="428"/>
      <c r="J136" s="275"/>
      <c r="K136" s="275"/>
      <c r="L136" s="122"/>
      <c r="M136" s="122"/>
    </row>
    <row r="137" spans="1:13">
      <c r="A137" s="4"/>
      <c r="B137" s="4"/>
      <c r="C137" s="37"/>
      <c r="D137" s="37"/>
      <c r="E137" s="37"/>
      <c r="F137" s="428"/>
      <c r="G137" s="428"/>
      <c r="H137" s="428"/>
      <c r="I137" s="428"/>
      <c r="J137" s="275"/>
      <c r="K137" s="275"/>
      <c r="L137" s="122"/>
      <c r="M137" s="122"/>
    </row>
    <row r="138" spans="1:13">
      <c r="A138" s="4"/>
      <c r="B138" s="4"/>
      <c r="C138" s="37"/>
      <c r="D138" s="37"/>
      <c r="E138" s="37"/>
      <c r="F138" s="428"/>
      <c r="G138" s="428"/>
      <c r="H138" s="428"/>
      <c r="I138" s="428"/>
      <c r="J138" s="275"/>
      <c r="K138" s="275"/>
      <c r="L138" s="122"/>
      <c r="M138" s="122"/>
    </row>
    <row r="139" spans="1:13">
      <c r="A139" s="4"/>
      <c r="B139" s="4"/>
      <c r="C139" s="37"/>
      <c r="D139" s="37"/>
      <c r="E139" s="37"/>
      <c r="F139" s="428"/>
      <c r="G139" s="428"/>
      <c r="H139" s="428"/>
      <c r="I139" s="428"/>
      <c r="J139" s="275"/>
      <c r="K139" s="275"/>
      <c r="L139" s="122"/>
      <c r="M139" s="122"/>
    </row>
    <row r="140" spans="1:13">
      <c r="A140" s="4"/>
      <c r="B140" s="4"/>
      <c r="C140" s="37"/>
      <c r="D140" s="37"/>
      <c r="E140" s="37"/>
      <c r="F140" s="428"/>
      <c r="G140" s="428"/>
      <c r="H140" s="428"/>
      <c r="I140" s="428"/>
      <c r="J140" s="275"/>
      <c r="K140" s="275"/>
      <c r="L140" s="122"/>
      <c r="M140" s="122"/>
    </row>
    <row r="141" spans="1:13">
      <c r="A141" s="4"/>
      <c r="B141" s="4"/>
      <c r="C141" s="37"/>
      <c r="D141" s="37"/>
      <c r="E141" s="37"/>
      <c r="F141" s="428"/>
      <c r="G141" s="428"/>
      <c r="H141" s="428"/>
      <c r="I141" s="428"/>
      <c r="J141" s="275"/>
      <c r="K141" s="275"/>
      <c r="L141" s="122"/>
      <c r="M141" s="122"/>
    </row>
    <row r="142" spans="1:13">
      <c r="A142" s="4"/>
      <c r="B142" s="4"/>
      <c r="C142" s="37"/>
      <c r="D142" s="37"/>
      <c r="E142" s="37"/>
      <c r="F142" s="428"/>
      <c r="G142" s="428"/>
      <c r="H142" s="428"/>
      <c r="I142" s="428"/>
      <c r="J142" s="275"/>
      <c r="K142" s="275"/>
      <c r="L142" s="122"/>
      <c r="M142" s="122"/>
    </row>
    <row r="143" spans="1:13">
      <c r="A143" s="4"/>
      <c r="B143" s="4"/>
      <c r="C143" s="37"/>
      <c r="D143" s="37"/>
      <c r="E143" s="37"/>
      <c r="F143" s="428"/>
      <c r="G143" s="428"/>
      <c r="H143" s="428"/>
      <c r="I143" s="428"/>
      <c r="J143" s="275"/>
      <c r="K143" s="275"/>
      <c r="L143" s="122"/>
      <c r="M143" s="122"/>
    </row>
    <row r="144" spans="1:13">
      <c r="A144" s="4"/>
      <c r="B144" s="4"/>
      <c r="C144" s="37"/>
      <c r="D144" s="37"/>
      <c r="E144" s="37"/>
      <c r="F144" s="428"/>
      <c r="G144" s="428"/>
      <c r="H144" s="428"/>
      <c r="I144" s="428"/>
      <c r="J144" s="275"/>
      <c r="K144" s="275"/>
      <c r="L144" s="122"/>
      <c r="M144" s="122"/>
    </row>
    <row r="145" spans="1:13">
      <c r="B145" s="280"/>
      <c r="C145" s="37"/>
      <c r="D145" s="37"/>
      <c r="E145" s="37"/>
      <c r="F145" s="37"/>
      <c r="G145" s="37"/>
      <c r="H145" s="37"/>
      <c r="I145" s="37"/>
    </row>
    <row r="146" spans="1:13">
      <c r="A146" s="281" t="s">
        <v>403</v>
      </c>
      <c r="B146" s="282"/>
      <c r="C146" s="4"/>
      <c r="D146" s="37"/>
      <c r="E146" s="37"/>
      <c r="F146" s="37"/>
      <c r="G146" s="37"/>
      <c r="H146" s="37"/>
    </row>
    <row r="147" spans="1:13" ht="15.75" thickBot="1">
      <c r="A147" s="275" t="s">
        <v>21</v>
      </c>
      <c r="B147" s="286" t="s">
        <v>16</v>
      </c>
      <c r="C147" s="303" t="s">
        <v>404</v>
      </c>
      <c r="D147" s="127"/>
      <c r="E147" s="127"/>
      <c r="F147" s="127"/>
      <c r="G147" s="127"/>
      <c r="H147" s="127"/>
      <c r="I147" s="224"/>
      <c r="J147" s="224"/>
      <c r="K147" s="224"/>
    </row>
    <row r="148" spans="1:13" ht="24.95" customHeight="1">
      <c r="A148" s="583" t="s">
        <v>2</v>
      </c>
      <c r="B148" s="585" t="s">
        <v>406</v>
      </c>
      <c r="C148" s="48" t="s">
        <v>410</v>
      </c>
      <c r="D148" s="48" t="s">
        <v>411</v>
      </c>
      <c r="E148" s="48" t="s">
        <v>412</v>
      </c>
      <c r="F148" s="48" t="s">
        <v>413</v>
      </c>
      <c r="G148" s="48" t="s">
        <v>397</v>
      </c>
      <c r="H148" s="585" t="str">
        <f>F104</f>
        <v>Scef
Utara / Selatan</v>
      </c>
      <c r="I148" s="585" t="str">
        <f>G104</f>
        <v>Scef
Barat / Timur</v>
      </c>
      <c r="J148" s="585" t="str">
        <f>H104</f>
        <v>Scef
TimurLaut / BaratLaut</v>
      </c>
      <c r="K148" s="588" t="str">
        <f>I104</f>
        <v>Scef
Tenggara / BaratDaya</v>
      </c>
    </row>
    <row r="149" spans="1:13" ht="24.95" customHeight="1" thickBot="1">
      <c r="A149" s="584"/>
      <c r="B149" s="586"/>
      <c r="C149" s="138" t="s">
        <v>113</v>
      </c>
      <c r="D149" s="138" t="s">
        <v>114</v>
      </c>
      <c r="E149" s="138" t="s">
        <v>115</v>
      </c>
      <c r="F149" s="138" t="s">
        <v>116</v>
      </c>
      <c r="G149" s="139" t="s">
        <v>409</v>
      </c>
      <c r="H149" s="587"/>
      <c r="I149" s="587"/>
      <c r="J149" s="586"/>
      <c r="K149" s="589"/>
    </row>
    <row r="150" spans="1:13">
      <c r="A150" s="209">
        <v>1</v>
      </c>
      <c r="B150" s="40" t="s">
        <v>193</v>
      </c>
      <c r="C150" s="135"/>
      <c r="D150" s="135"/>
      <c r="E150" s="135"/>
      <c r="F150" s="135"/>
      <c r="G150" s="143"/>
      <c r="H150" s="429">
        <f>IF($C150=0,0,INDEX(UTARA!$V:$V,MATCH($B150,UTARA!$B:$B,0)))</f>
        <v>0</v>
      </c>
      <c r="I150" s="429">
        <f>IF($C150=0,0,INDEX(TIMUR!$V:$V,MATCH($B150,TIMUR!$B:$B,0)))</f>
        <v>0</v>
      </c>
      <c r="J150" s="429">
        <f>IF($C150=0,0,INDEX(TIMURLAUT!$V:$V,MATCH($B150,TIMURLAUT!$B:$B,0)))</f>
        <v>0</v>
      </c>
      <c r="K150" s="430">
        <f>IF($C150=0,0,INDEX(TENGGARA!$V:$V,MATCH($B150,TENGGARA!$B:$B,0)))</f>
        <v>0</v>
      </c>
      <c r="M150" s="122"/>
    </row>
    <row r="151" spans="1:13">
      <c r="A151" s="200">
        <v>2</v>
      </c>
      <c r="B151" s="39" t="s">
        <v>194</v>
      </c>
      <c r="C151" s="126"/>
      <c r="D151" s="126"/>
      <c r="E151" s="126"/>
      <c r="F151" s="126"/>
      <c r="G151" s="38"/>
      <c r="H151" s="431">
        <f>IF($C151=0,0,INDEX(UTARA!$V:$V,MATCH($B151,UTARA!$B:$B,0)))</f>
        <v>0</v>
      </c>
      <c r="I151" s="431">
        <f>IF($C151=0,0,INDEX(TIMUR!$V:$V,MATCH($B151,TIMUR!$B:$B,0)))</f>
        <v>0</v>
      </c>
      <c r="J151" s="431">
        <f>IF($C151=0,0,INDEX(TIMURLAUT!$V:$V,MATCH($B151,TIMURLAUT!$B:$B,0)))</f>
        <v>0</v>
      </c>
      <c r="K151" s="432">
        <f>IF($C151=0,0,INDEX(TENGGARA!$V:$V,MATCH($B151,TENGGARA!$B:$B,0)))</f>
        <v>0</v>
      </c>
      <c r="M151" s="122"/>
    </row>
    <row r="152" spans="1:13">
      <c r="A152" s="200">
        <v>3</v>
      </c>
      <c r="B152" s="39" t="s">
        <v>195</v>
      </c>
      <c r="C152" s="126"/>
      <c r="D152" s="126"/>
      <c r="E152" s="126"/>
      <c r="F152" s="126"/>
      <c r="G152" s="38"/>
      <c r="H152" s="431">
        <f>IF($C152=0,0,INDEX(UTARA!$V:$V,MATCH($B152,UTARA!$B:$B,0)))</f>
        <v>0</v>
      </c>
      <c r="I152" s="431">
        <f>IF($C152=0,0,INDEX(TIMUR!$V:$V,MATCH($B152,TIMUR!$B:$B,0)))</f>
        <v>0</v>
      </c>
      <c r="J152" s="431">
        <f>IF($C152=0,0,INDEX(TIMURLAUT!$V:$V,MATCH($B152,TIMURLAUT!$B:$B,0)))</f>
        <v>0</v>
      </c>
      <c r="K152" s="432">
        <f>IF($C152=0,0,INDEX(TENGGARA!$V:$V,MATCH($B152,TENGGARA!$B:$B,0)))</f>
        <v>0</v>
      </c>
      <c r="M152" s="122"/>
    </row>
    <row r="153" spans="1:13">
      <c r="A153" s="200">
        <v>4</v>
      </c>
      <c r="B153" s="39" t="s">
        <v>319</v>
      </c>
      <c r="C153" s="126"/>
      <c r="D153" s="126"/>
      <c r="E153" s="126"/>
      <c r="F153" s="126"/>
      <c r="G153" s="38"/>
      <c r="H153" s="431">
        <f>IF($C153=0,0,INDEX(UTARA!$V:$V,MATCH($B153,UTARA!$B:$B,0)))</f>
        <v>0</v>
      </c>
      <c r="I153" s="431">
        <f>IF($C153=0,0,INDEX(TIMUR!$V:$V,MATCH($B153,TIMUR!$B:$B,0)))</f>
        <v>0</v>
      </c>
      <c r="J153" s="431">
        <f>IF($C153=0,0,INDEX(TIMURLAUT!$V:$V,MATCH($B153,TIMURLAUT!$B:$B,0)))</f>
        <v>0</v>
      </c>
      <c r="K153" s="432">
        <f>IF($C153=0,0,INDEX(TENGGARA!$V:$V,MATCH($B153,TENGGARA!$B:$B,0)))</f>
        <v>0</v>
      </c>
      <c r="M153" s="122"/>
    </row>
    <row r="154" spans="1:13">
      <c r="A154" s="200">
        <v>5</v>
      </c>
      <c r="B154" s="39" t="s">
        <v>320</v>
      </c>
      <c r="C154" s="126"/>
      <c r="D154" s="126"/>
      <c r="E154" s="126"/>
      <c r="F154" s="126"/>
      <c r="G154" s="38"/>
      <c r="H154" s="431">
        <f>IF($C154=0,0,INDEX(UTARA!$V:$V,MATCH($B154,UTARA!$B:$B,0)))</f>
        <v>0</v>
      </c>
      <c r="I154" s="431">
        <f>IF($C154=0,0,INDEX(TIMUR!$V:$V,MATCH($B154,TIMUR!$B:$B,0)))</f>
        <v>0</v>
      </c>
      <c r="J154" s="431">
        <f>IF($C154=0,0,INDEX(TIMURLAUT!$V:$V,MATCH($B154,TIMURLAUT!$B:$B,0)))</f>
        <v>0</v>
      </c>
      <c r="K154" s="432">
        <f>IF($C154=0,0,INDEX(TENGGARA!$V:$V,MATCH($B154,TENGGARA!$B:$B,0)))</f>
        <v>0</v>
      </c>
      <c r="M154" s="122"/>
    </row>
    <row r="155" spans="1:13">
      <c r="A155" s="200">
        <v>6</v>
      </c>
      <c r="B155" s="39" t="s">
        <v>321</v>
      </c>
      <c r="C155" s="126"/>
      <c r="D155" s="126"/>
      <c r="E155" s="126"/>
      <c r="F155" s="126"/>
      <c r="G155" s="38"/>
      <c r="H155" s="431">
        <f>IF($C155=0,0,INDEX(UTARA!$V:$V,MATCH($B155,UTARA!$B:$B,0)))</f>
        <v>0</v>
      </c>
      <c r="I155" s="431">
        <f>IF($C155=0,0,INDEX(TIMUR!$V:$V,MATCH($B155,TIMUR!$B:$B,0)))</f>
        <v>0</v>
      </c>
      <c r="J155" s="431">
        <f>IF($C155=0,0,INDEX(TIMURLAUT!$V:$V,MATCH($B155,TIMURLAUT!$B:$B,0)))</f>
        <v>0</v>
      </c>
      <c r="K155" s="432">
        <f>IF($C155=0,0,INDEX(TENGGARA!$V:$V,MATCH($B155,TENGGARA!$B:$B,0)))</f>
        <v>0</v>
      </c>
      <c r="M155" s="122"/>
    </row>
    <row r="156" spans="1:13">
      <c r="A156" s="200">
        <v>7</v>
      </c>
      <c r="B156" s="39" t="s">
        <v>322</v>
      </c>
      <c r="C156" s="126"/>
      <c r="D156" s="126"/>
      <c r="E156" s="126"/>
      <c r="F156" s="126"/>
      <c r="G156" s="38"/>
      <c r="H156" s="431">
        <f>IF($C156=0,0,INDEX(UTARA!$V:$V,MATCH($B156,UTARA!$B:$B,0)))</f>
        <v>0</v>
      </c>
      <c r="I156" s="431">
        <f>IF($C156=0,0,INDEX(TIMUR!$V:$V,MATCH($B156,TIMUR!$B:$B,0)))</f>
        <v>0</v>
      </c>
      <c r="J156" s="431">
        <f>IF($C156=0,0,INDEX(TIMURLAUT!$V:$V,MATCH($B156,TIMURLAUT!$B:$B,0)))</f>
        <v>0</v>
      </c>
      <c r="K156" s="432">
        <f>IF($C156=0,0,INDEX(TENGGARA!$V:$V,MATCH($B156,TENGGARA!$B:$B,0)))</f>
        <v>0</v>
      </c>
      <c r="M156" s="122"/>
    </row>
    <row r="157" spans="1:13">
      <c r="A157" s="200">
        <v>8</v>
      </c>
      <c r="B157" s="39" t="s">
        <v>323</v>
      </c>
      <c r="C157" s="126"/>
      <c r="D157" s="126"/>
      <c r="E157" s="126"/>
      <c r="F157" s="126"/>
      <c r="G157" s="38"/>
      <c r="H157" s="431">
        <f>IF($C157=0,0,INDEX(UTARA!$V:$V,MATCH($B157,UTARA!$B:$B,0)))</f>
        <v>0</v>
      </c>
      <c r="I157" s="431">
        <f>IF($C157=0,0,INDEX(TIMUR!$V:$V,MATCH($B157,TIMUR!$B:$B,0)))</f>
        <v>0</v>
      </c>
      <c r="J157" s="431">
        <f>IF($C157=0,0,INDEX(TIMURLAUT!$V:$V,MATCH($B157,TIMURLAUT!$B:$B,0)))</f>
        <v>0</v>
      </c>
      <c r="K157" s="432">
        <f>IF($C157=0,0,INDEX(TENGGARA!$V:$V,MATCH($B157,TENGGARA!$B:$B,0)))</f>
        <v>0</v>
      </c>
      <c r="M157" s="122"/>
    </row>
    <row r="158" spans="1:13">
      <c r="A158" s="200">
        <v>9</v>
      </c>
      <c r="B158" s="39" t="s">
        <v>324</v>
      </c>
      <c r="C158" s="126"/>
      <c r="D158" s="126"/>
      <c r="E158" s="126"/>
      <c r="F158" s="126"/>
      <c r="G158" s="38"/>
      <c r="H158" s="431">
        <f>IF($C158=0,0,INDEX(UTARA!$V:$V,MATCH($B158,UTARA!$B:$B,0)))</f>
        <v>0</v>
      </c>
      <c r="I158" s="431">
        <f>IF($C158=0,0,INDEX(TIMUR!$V:$V,MATCH($B158,TIMUR!$B:$B,0)))</f>
        <v>0</v>
      </c>
      <c r="J158" s="431">
        <f>IF($C158=0,0,INDEX(TIMURLAUT!$V:$V,MATCH($B158,TIMURLAUT!$B:$B,0)))</f>
        <v>0</v>
      </c>
      <c r="K158" s="432">
        <f>IF($C158=0,0,INDEX(TENGGARA!$V:$V,MATCH($B158,TENGGARA!$B:$B,0)))</f>
        <v>0</v>
      </c>
      <c r="M158" s="122"/>
    </row>
    <row r="159" spans="1:13">
      <c r="A159" s="200">
        <v>10</v>
      </c>
      <c r="B159" s="39" t="s">
        <v>325</v>
      </c>
      <c r="C159" s="126"/>
      <c r="D159" s="126"/>
      <c r="E159" s="126"/>
      <c r="F159" s="126"/>
      <c r="G159" s="38"/>
      <c r="H159" s="431">
        <f>IF($C159=0,0,INDEX(UTARA!$V:$V,MATCH($B159,UTARA!$B:$B,0)))</f>
        <v>0</v>
      </c>
      <c r="I159" s="431">
        <f>IF($C159=0,0,INDEX(TIMUR!$V:$V,MATCH($B159,TIMUR!$B:$B,0)))</f>
        <v>0</v>
      </c>
      <c r="J159" s="431">
        <f>IF($C159=0,0,INDEX(TIMURLAUT!$V:$V,MATCH($B159,TIMURLAUT!$B:$B,0)))</f>
        <v>0</v>
      </c>
      <c r="K159" s="432">
        <f>IF($C159=0,0,INDEX(TENGGARA!$V:$V,MATCH($B159,TENGGARA!$B:$B,0)))</f>
        <v>0</v>
      </c>
      <c r="M159" s="122"/>
    </row>
    <row r="160" spans="1:13">
      <c r="A160" s="200">
        <v>11</v>
      </c>
      <c r="B160" s="39" t="s">
        <v>372</v>
      </c>
      <c r="C160" s="126"/>
      <c r="D160" s="126"/>
      <c r="E160" s="126"/>
      <c r="F160" s="126"/>
      <c r="G160" s="38"/>
      <c r="H160" s="431">
        <f>IF($C160=0,0,INDEX(UTARA!$V:$V,MATCH($B160,UTARA!$B:$B,0)))</f>
        <v>0</v>
      </c>
      <c r="I160" s="431">
        <f>IF($C160=0,0,INDEX(TIMUR!$V:$V,MATCH($B160,TIMUR!$B:$B,0)))</f>
        <v>0</v>
      </c>
      <c r="J160" s="431">
        <f>IF($C160=0,0,INDEX(TIMURLAUT!$V:$V,MATCH($B160,TIMURLAUT!$B:$B,0)))</f>
        <v>0</v>
      </c>
      <c r="K160" s="432">
        <f>IF($C160=0,0,INDEX(TENGGARA!$V:$V,MATCH($B160,TENGGARA!$B:$B,0)))</f>
        <v>0</v>
      </c>
      <c r="M160" s="122"/>
    </row>
    <row r="161" spans="1:13">
      <c r="A161" s="200">
        <v>12</v>
      </c>
      <c r="B161" s="39" t="s">
        <v>373</v>
      </c>
      <c r="C161" s="126"/>
      <c r="D161" s="126"/>
      <c r="E161" s="126"/>
      <c r="F161" s="126"/>
      <c r="G161" s="38"/>
      <c r="H161" s="431">
        <f>IF($C161=0,0,INDEX(UTARA!$V:$V,MATCH($B161,UTARA!$B:$B,0)))</f>
        <v>0</v>
      </c>
      <c r="I161" s="431">
        <f>IF($C161=0,0,INDEX(TIMUR!$V:$V,MATCH($B161,TIMUR!$B:$B,0)))</f>
        <v>0</v>
      </c>
      <c r="J161" s="431">
        <f>IF($C161=0,0,INDEX(TIMURLAUT!$V:$V,MATCH($B161,TIMURLAUT!$B:$B,0)))</f>
        <v>0</v>
      </c>
      <c r="K161" s="432">
        <f>IF($C161=0,0,INDEX(TENGGARA!$V:$V,MATCH($B161,TENGGARA!$B:$B,0)))</f>
        <v>0</v>
      </c>
      <c r="L161" s="122"/>
      <c r="M161" s="122"/>
    </row>
    <row r="162" spans="1:13">
      <c r="A162" s="200">
        <v>13</v>
      </c>
      <c r="B162" s="39" t="s">
        <v>374</v>
      </c>
      <c r="C162" s="126"/>
      <c r="D162" s="126"/>
      <c r="E162" s="126"/>
      <c r="F162" s="126"/>
      <c r="G162" s="38"/>
      <c r="H162" s="431">
        <f>IF($C162=0,0,INDEX(UTARA!$V:$V,MATCH($B162,UTARA!$B:$B,0)))</f>
        <v>0</v>
      </c>
      <c r="I162" s="431">
        <f>IF($C162=0,0,INDEX(TIMUR!$V:$V,MATCH($B162,TIMUR!$B:$B,0)))</f>
        <v>0</v>
      </c>
      <c r="J162" s="431">
        <f>IF($C162=0,0,INDEX(TIMURLAUT!$V:$V,MATCH($B162,TIMURLAUT!$B:$B,0)))</f>
        <v>0</v>
      </c>
      <c r="K162" s="432">
        <f>IF($C162=0,0,INDEX(TENGGARA!$V:$V,MATCH($B162,TENGGARA!$B:$B,0)))</f>
        <v>0</v>
      </c>
      <c r="L162" s="122"/>
      <c r="M162" s="122"/>
    </row>
    <row r="163" spans="1:13">
      <c r="A163" s="200">
        <v>14</v>
      </c>
      <c r="B163" s="39" t="s">
        <v>375</v>
      </c>
      <c r="C163" s="126"/>
      <c r="D163" s="126"/>
      <c r="E163" s="126"/>
      <c r="F163" s="126"/>
      <c r="G163" s="38"/>
      <c r="H163" s="431">
        <f>IF($C163=0,0,INDEX(UTARA!$V:$V,MATCH($B163,UTARA!$B:$B,0)))</f>
        <v>0</v>
      </c>
      <c r="I163" s="431">
        <f>IF($C163=0,0,INDEX(TIMUR!$V:$V,MATCH($B163,TIMUR!$B:$B,0)))</f>
        <v>0</v>
      </c>
      <c r="J163" s="431">
        <f>IF($C163=0,0,INDEX(TIMURLAUT!$V:$V,MATCH($B163,TIMURLAUT!$B:$B,0)))</f>
        <v>0</v>
      </c>
      <c r="K163" s="432">
        <f>IF($C163=0,0,INDEX(TENGGARA!$V:$V,MATCH($B163,TENGGARA!$B:$B,0)))</f>
        <v>0</v>
      </c>
      <c r="L163" s="122"/>
      <c r="M163" s="122"/>
    </row>
    <row r="164" spans="1:13">
      <c r="A164" s="200">
        <v>15</v>
      </c>
      <c r="B164" s="39" t="s">
        <v>376</v>
      </c>
      <c r="C164" s="126"/>
      <c r="D164" s="126"/>
      <c r="E164" s="126"/>
      <c r="F164" s="126"/>
      <c r="G164" s="38"/>
      <c r="H164" s="431">
        <f>IF($C164=0,0,INDEX(UTARA!$V:$V,MATCH($B164,UTARA!$B:$B,0)))</f>
        <v>0</v>
      </c>
      <c r="I164" s="431">
        <f>IF($C164=0,0,INDEX(TIMUR!$V:$V,MATCH($B164,TIMUR!$B:$B,0)))</f>
        <v>0</v>
      </c>
      <c r="J164" s="431">
        <f>IF($C164=0,0,INDEX(TIMURLAUT!$V:$V,MATCH($B164,TIMURLAUT!$B:$B,0)))</f>
        <v>0</v>
      </c>
      <c r="K164" s="432">
        <f>IF($C164=0,0,INDEX(TENGGARA!$V:$V,MATCH($B164,TENGGARA!$B:$B,0)))</f>
        <v>0</v>
      </c>
      <c r="L164" s="122"/>
      <c r="M164" s="122"/>
    </row>
    <row r="165" spans="1:13">
      <c r="A165" s="200">
        <v>16</v>
      </c>
      <c r="B165" s="39" t="s">
        <v>377</v>
      </c>
      <c r="C165" s="126"/>
      <c r="D165" s="126"/>
      <c r="E165" s="126"/>
      <c r="F165" s="126"/>
      <c r="G165" s="38"/>
      <c r="H165" s="431">
        <f>IF($C165=0,0,INDEX(UTARA!$V:$V,MATCH($B165,UTARA!$B:$B,0)))</f>
        <v>0</v>
      </c>
      <c r="I165" s="431">
        <f>IF($C165=0,0,INDEX(TIMUR!$V:$V,MATCH($B165,TIMUR!$B:$B,0)))</f>
        <v>0</v>
      </c>
      <c r="J165" s="431">
        <f>IF($C165=0,0,INDEX(TIMURLAUT!$V:$V,MATCH($B165,TIMURLAUT!$B:$B,0)))</f>
        <v>0</v>
      </c>
      <c r="K165" s="432">
        <f>IF($C165=0,0,INDEX(TENGGARA!$V:$V,MATCH($B165,TENGGARA!$B:$B,0)))</f>
        <v>0</v>
      </c>
      <c r="L165" s="122"/>
      <c r="M165" s="122"/>
    </row>
    <row r="166" spans="1:13">
      <c r="A166" s="200">
        <v>17</v>
      </c>
      <c r="B166" s="39" t="s">
        <v>378</v>
      </c>
      <c r="C166" s="126"/>
      <c r="D166" s="126"/>
      <c r="E166" s="126"/>
      <c r="F166" s="126"/>
      <c r="G166" s="38"/>
      <c r="H166" s="431">
        <f>IF($C166=0,0,INDEX(UTARA!$V:$V,MATCH($B166,UTARA!$B:$B,0)))</f>
        <v>0</v>
      </c>
      <c r="I166" s="431">
        <f>IF($C166=0,0,INDEX(TIMUR!$V:$V,MATCH($B166,TIMUR!$B:$B,0)))</f>
        <v>0</v>
      </c>
      <c r="J166" s="431">
        <f>IF($C166=0,0,INDEX(TIMURLAUT!$V:$V,MATCH($B166,TIMURLAUT!$B:$B,0)))</f>
        <v>0</v>
      </c>
      <c r="K166" s="432">
        <f>IF($C166=0,0,INDEX(TENGGARA!$V:$V,MATCH($B166,TENGGARA!$B:$B,0)))</f>
        <v>0</v>
      </c>
      <c r="L166" s="122"/>
      <c r="M166" s="122"/>
    </row>
    <row r="167" spans="1:13">
      <c r="A167" s="200">
        <v>18</v>
      </c>
      <c r="B167" s="39" t="s">
        <v>379</v>
      </c>
      <c r="C167" s="126"/>
      <c r="D167" s="126"/>
      <c r="E167" s="126"/>
      <c r="F167" s="126"/>
      <c r="G167" s="38"/>
      <c r="H167" s="431">
        <f>IF($C167=0,0,INDEX(UTARA!$V:$V,MATCH($B167,UTARA!$B:$B,0)))</f>
        <v>0</v>
      </c>
      <c r="I167" s="431">
        <f>IF($C167=0,0,INDEX(TIMUR!$V:$V,MATCH($B167,TIMUR!$B:$B,0)))</f>
        <v>0</v>
      </c>
      <c r="J167" s="431">
        <f>IF($C167=0,0,INDEX(TIMURLAUT!$V:$V,MATCH($B167,TIMURLAUT!$B:$B,0)))</f>
        <v>0</v>
      </c>
      <c r="K167" s="432">
        <f>IF($C167=0,0,INDEX(TENGGARA!$V:$V,MATCH($B167,TENGGARA!$B:$B,0)))</f>
        <v>0</v>
      </c>
      <c r="L167" s="122"/>
      <c r="M167" s="122"/>
    </row>
    <row r="168" spans="1:13">
      <c r="A168" s="200">
        <v>19</v>
      </c>
      <c r="B168" s="39" t="s">
        <v>380</v>
      </c>
      <c r="C168" s="126"/>
      <c r="D168" s="126"/>
      <c r="E168" s="126"/>
      <c r="F168" s="126"/>
      <c r="G168" s="38"/>
      <c r="H168" s="431">
        <f>IF($C168=0,0,INDEX(UTARA!$V:$V,MATCH($B168,UTARA!$B:$B,0)))</f>
        <v>0</v>
      </c>
      <c r="I168" s="431">
        <f>IF($C168=0,0,INDEX(TIMUR!$V:$V,MATCH($B168,TIMUR!$B:$B,0)))</f>
        <v>0</v>
      </c>
      <c r="J168" s="431">
        <f>IF($C168=0,0,INDEX(TIMURLAUT!$V:$V,MATCH($B168,TIMURLAUT!$B:$B,0)))</f>
        <v>0</v>
      </c>
      <c r="K168" s="432">
        <f>IF($C168=0,0,INDEX(TENGGARA!$V:$V,MATCH($B168,TENGGARA!$B:$B,0)))</f>
        <v>0</v>
      </c>
      <c r="L168" s="122"/>
      <c r="M168" s="122"/>
    </row>
    <row r="169" spans="1:13">
      <c r="A169" s="200">
        <v>20</v>
      </c>
      <c r="B169" s="39" t="s">
        <v>381</v>
      </c>
      <c r="C169" s="126"/>
      <c r="D169" s="126"/>
      <c r="E169" s="126"/>
      <c r="F169" s="126"/>
      <c r="G169" s="38"/>
      <c r="H169" s="431">
        <f>IF($C169=0,0,INDEX(UTARA!$V:$V,MATCH($B169,UTARA!$B:$B,0)))</f>
        <v>0</v>
      </c>
      <c r="I169" s="431">
        <f>IF($C169=0,0,INDEX(TIMUR!$V:$V,MATCH($B169,TIMUR!$B:$B,0)))</f>
        <v>0</v>
      </c>
      <c r="J169" s="431">
        <f>IF($C169=0,0,INDEX(TIMURLAUT!$V:$V,MATCH($B169,TIMURLAUT!$B:$B,0)))</f>
        <v>0</v>
      </c>
      <c r="K169" s="432">
        <f>IF($C169=0,0,INDEX(TENGGARA!$V:$V,MATCH($B169,TENGGARA!$B:$B,0)))</f>
        <v>0</v>
      </c>
      <c r="L169" s="122"/>
      <c r="M169" s="122"/>
    </row>
    <row r="170" spans="1:13">
      <c r="A170" s="200">
        <v>21</v>
      </c>
      <c r="B170" s="39" t="s">
        <v>382</v>
      </c>
      <c r="C170" s="126"/>
      <c r="D170" s="126"/>
      <c r="E170" s="126"/>
      <c r="F170" s="126"/>
      <c r="G170" s="38"/>
      <c r="H170" s="431">
        <f>IF($C170=0,0,INDEX(UTARA!$V:$V,MATCH($B170,UTARA!$B:$B,0)))</f>
        <v>0</v>
      </c>
      <c r="I170" s="431">
        <f>IF($C170=0,0,INDEX(TIMUR!$V:$V,MATCH($B170,TIMUR!$B:$B,0)))</f>
        <v>0</v>
      </c>
      <c r="J170" s="431">
        <f>IF($C170=0,0,INDEX(TIMURLAUT!$V:$V,MATCH($B170,TIMURLAUT!$B:$B,0)))</f>
        <v>0</v>
      </c>
      <c r="K170" s="432">
        <f>IF($C170=0,0,INDEX(TENGGARA!$V:$V,MATCH($B170,TENGGARA!$B:$B,0)))</f>
        <v>0</v>
      </c>
      <c r="L170" s="122"/>
      <c r="M170" s="122"/>
    </row>
    <row r="171" spans="1:13">
      <c r="A171" s="200">
        <v>22</v>
      </c>
      <c r="B171" s="39" t="s">
        <v>383</v>
      </c>
      <c r="C171" s="126"/>
      <c r="D171" s="126"/>
      <c r="E171" s="126"/>
      <c r="F171" s="126"/>
      <c r="G171" s="38"/>
      <c r="H171" s="431">
        <f>IF($C171=0,0,INDEX(UTARA!$V:$V,MATCH($B171,UTARA!$B:$B,0)))</f>
        <v>0</v>
      </c>
      <c r="I171" s="431">
        <f>IF($C171=0,0,INDEX(TIMUR!$V:$V,MATCH($B171,TIMUR!$B:$B,0)))</f>
        <v>0</v>
      </c>
      <c r="J171" s="431">
        <f>IF($C171=0,0,INDEX(TIMURLAUT!$V:$V,MATCH($B171,TIMURLAUT!$B:$B,0)))</f>
        <v>0</v>
      </c>
      <c r="K171" s="432">
        <f>IF($C171=0,0,INDEX(TENGGARA!$V:$V,MATCH($B171,TENGGARA!$B:$B,0)))</f>
        <v>0</v>
      </c>
      <c r="L171" s="122"/>
      <c r="M171" s="122"/>
    </row>
    <row r="172" spans="1:13">
      <c r="A172" s="200">
        <v>23</v>
      </c>
      <c r="B172" s="39" t="s">
        <v>384</v>
      </c>
      <c r="C172" s="126"/>
      <c r="D172" s="126"/>
      <c r="E172" s="126"/>
      <c r="F172" s="126"/>
      <c r="G172" s="38"/>
      <c r="H172" s="431">
        <f>IF($C172=0,0,INDEX(UTARA!$V:$V,MATCH($B172,UTARA!$B:$B,0)))</f>
        <v>0</v>
      </c>
      <c r="I172" s="431">
        <f>IF($C172=0,0,INDEX(TIMUR!$V:$V,MATCH($B172,TIMUR!$B:$B,0)))</f>
        <v>0</v>
      </c>
      <c r="J172" s="431">
        <f>IF($C172=0,0,INDEX(TIMURLAUT!$V:$V,MATCH($B172,TIMURLAUT!$B:$B,0)))</f>
        <v>0</v>
      </c>
      <c r="K172" s="432">
        <f>IF($C172=0,0,INDEX(TENGGARA!$V:$V,MATCH($B172,TENGGARA!$B:$B,0)))</f>
        <v>0</v>
      </c>
      <c r="L172" s="122"/>
      <c r="M172" s="122"/>
    </row>
    <row r="173" spans="1:13">
      <c r="A173" s="200">
        <v>24</v>
      </c>
      <c r="B173" s="39" t="s">
        <v>385</v>
      </c>
      <c r="C173" s="126"/>
      <c r="D173" s="126"/>
      <c r="E173" s="126"/>
      <c r="F173" s="126"/>
      <c r="G173" s="38"/>
      <c r="H173" s="431">
        <f>IF($C173=0,0,INDEX(UTARA!$V:$V,MATCH($B173,UTARA!$B:$B,0)))</f>
        <v>0</v>
      </c>
      <c r="I173" s="431">
        <f>IF($C173=0,0,INDEX(TIMUR!$V:$V,MATCH($B173,TIMUR!$B:$B,0)))</f>
        <v>0</v>
      </c>
      <c r="J173" s="431">
        <f>IF($C173=0,0,INDEX(TIMURLAUT!$V:$V,MATCH($B173,TIMURLAUT!$B:$B,0)))</f>
        <v>0</v>
      </c>
      <c r="K173" s="432">
        <f>IF($C173=0,0,INDEX(TENGGARA!$V:$V,MATCH($B173,TENGGARA!$B:$B,0)))</f>
        <v>0</v>
      </c>
      <c r="L173" s="122"/>
      <c r="M173" s="122"/>
    </row>
    <row r="174" spans="1:13" ht="15.75" thickBot="1">
      <c r="A174" s="266">
        <v>25</v>
      </c>
      <c r="B174" s="289" t="s">
        <v>386</v>
      </c>
      <c r="C174" s="133"/>
      <c r="D174" s="133"/>
      <c r="E174" s="133"/>
      <c r="F174" s="133"/>
      <c r="G174" s="134"/>
      <c r="H174" s="433">
        <f>IF($C174=0,0,INDEX(UTARA!$V:$V,MATCH($B174,UTARA!$B:$B,0)))</f>
        <v>0</v>
      </c>
      <c r="I174" s="433">
        <f>IF($C174=0,0,INDEX(TIMUR!$V:$V,MATCH($B174,TIMUR!$B:$B,0)))</f>
        <v>0</v>
      </c>
      <c r="J174" s="433">
        <f>IF($C174=0,0,INDEX(TIMURLAUT!$V:$V,MATCH($B174,TIMURLAUT!$B:$B,0)))</f>
        <v>0</v>
      </c>
      <c r="K174" s="434">
        <f>IF($C174=0,0,INDEX(TENGGARA!$V:$V,MATCH($B174,TENGGARA!$B:$B,0)))</f>
        <v>0</v>
      </c>
      <c r="L174" s="122"/>
      <c r="M174" s="122"/>
    </row>
    <row r="175" spans="1:13">
      <c r="B175" s="280"/>
      <c r="C175" s="37"/>
      <c r="D175" s="37"/>
      <c r="E175" s="37"/>
      <c r="F175" s="37"/>
      <c r="G175" s="37"/>
      <c r="H175" s="37"/>
      <c r="I175" s="37"/>
    </row>
  </sheetData>
  <sheetProtection algorithmName="SHA-512" hashValue="3NzeorsPBVL3XSFxi7MaPgyZ+1UwLUhr/wnsMVq3NGNr5eJ1lpQNJpd5BCHlTcBqTv+HPlVKt0+bPDKv86AgUg==" saltValue="tARcKjPVdrGmasvpMfg+sA==" spinCount="100000" sheet="1" objects="1" scenarios="1" formatCells="0" selectLockedCells="1"/>
  <dataConsolidate/>
  <mergeCells count="59">
    <mergeCell ref="I148:I149"/>
    <mergeCell ref="J148:J149"/>
    <mergeCell ref="K148:K149"/>
    <mergeCell ref="H49:K49"/>
    <mergeCell ref="H50:K50"/>
    <mergeCell ref="H51:K51"/>
    <mergeCell ref="H52:K52"/>
    <mergeCell ref="H53:K53"/>
    <mergeCell ref="I62:I63"/>
    <mergeCell ref="I104:I105"/>
    <mergeCell ref="H54:K54"/>
    <mergeCell ref="H55:K55"/>
    <mergeCell ref="H56:K56"/>
    <mergeCell ref="H44:K44"/>
    <mergeCell ref="H45:K45"/>
    <mergeCell ref="H46:K46"/>
    <mergeCell ref="H47:K47"/>
    <mergeCell ref="H48:K48"/>
    <mergeCell ref="A148:A149"/>
    <mergeCell ref="B148:B149"/>
    <mergeCell ref="H148:H149"/>
    <mergeCell ref="A62:A63"/>
    <mergeCell ref="B62:B63"/>
    <mergeCell ref="F62:F63"/>
    <mergeCell ref="G62:G63"/>
    <mergeCell ref="H62:H63"/>
    <mergeCell ref="G104:G105"/>
    <mergeCell ref="H104:H105"/>
    <mergeCell ref="A104:A105"/>
    <mergeCell ref="B104:B105"/>
    <mergeCell ref="F104:F105"/>
    <mergeCell ref="H40:K40"/>
    <mergeCell ref="H41:K41"/>
    <mergeCell ref="H42:K42"/>
    <mergeCell ref="H43:K43"/>
    <mergeCell ref="D30:D31"/>
    <mergeCell ref="F30:F31"/>
    <mergeCell ref="G30:G31"/>
    <mergeCell ref="H30:K31"/>
    <mergeCell ref="H32:K32"/>
    <mergeCell ref="H33:K33"/>
    <mergeCell ref="H34:K34"/>
    <mergeCell ref="H35:K35"/>
    <mergeCell ref="H36:K36"/>
    <mergeCell ref="H37:K37"/>
    <mergeCell ref="H38:K38"/>
    <mergeCell ref="H39:K39"/>
    <mergeCell ref="A14:A15"/>
    <mergeCell ref="B14:B15"/>
    <mergeCell ref="C14:C15"/>
    <mergeCell ref="A30:A31"/>
    <mergeCell ref="B30:B31"/>
    <mergeCell ref="C30:C31"/>
    <mergeCell ref="A11:B11"/>
    <mergeCell ref="A6:C6"/>
    <mergeCell ref="A7:C7"/>
    <mergeCell ref="H6:K6"/>
    <mergeCell ref="H7:K7"/>
    <mergeCell ref="D6:E7"/>
  </mergeCells>
  <dataValidations count="7">
    <dataValidation type="list" allowBlank="1" showInputMessage="1" showErrorMessage="1" sqref="C11" xr:uid="{00000000-0002-0000-0100-000000000000}">
      <formula1>jmlhwalltype</formula1>
    </dataValidation>
    <dataValidation type="list" allowBlank="1" showInputMessage="1" showErrorMessage="1" sqref="G150:G174" xr:uid="{00000000-0002-0000-0100-000001000000}">
      <formula1>eg_degree</formula1>
    </dataValidation>
    <dataValidation type="list" allowBlank="1" showInputMessage="1" showErrorMessage="1" sqref="G32:G56" xr:uid="{00000000-0002-0000-0100-000002000000}">
      <formula1>shtype</formula1>
    </dataValidation>
    <dataValidation type="list" allowBlank="1" showInputMessage="1" showErrorMessage="1" sqref="E64:E88 E106:E144" xr:uid="{00000000-0002-0000-0100-000003000000}">
      <formula1>degree</formula1>
    </dataValidation>
    <dataValidation type="list" allowBlank="1" showInputMessage="1" showErrorMessage="1" sqref="F32:F56" xr:uid="{00000000-0002-0000-0100-000004000000}">
      <formula1>yesno</formula1>
    </dataValidation>
    <dataValidation type="list" allowBlank="1" showInputMessage="1" showErrorMessage="1" sqref="D6:E7" xr:uid="{00000000-0002-0000-0100-000005000000}">
      <formula1>Kota</formula1>
    </dataValidation>
    <dataValidation type="list" allowBlank="1" showInputMessage="1" showErrorMessage="1" sqref="B16:B25" xr:uid="{00000000-0002-0000-0100-000007000000}">
      <formula1>wallmaterial</formula1>
    </dataValidation>
  </dataValidations>
  <pageMargins left="0.7" right="0.7" top="0.75" bottom="0.75" header="0.3" footer="0.3"/>
  <pageSetup paperSize="9" scale="60" fitToHeight="0" orientation="landscape" horizontalDpi="4294967293" verticalDpi="1200" r:id="rId1"/>
  <rowBreaks count="4" manualBreakCount="4">
    <brk id="26" max="10" man="1"/>
    <brk id="57" max="10" man="1"/>
    <brk id="101" max="10" man="1"/>
    <brk id="145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B399"/>
  <sheetViews>
    <sheetView showGridLines="0" view="pageBreakPreview" topLeftCell="A46" zoomScale="70" zoomScaleNormal="70" zoomScaleSheetLayoutView="70" zoomScalePageLayoutView="40" workbookViewId="0">
      <selection activeCell="C66" sqref="C66"/>
    </sheetView>
  </sheetViews>
  <sheetFormatPr defaultRowHeight="15"/>
  <cols>
    <col min="1" max="1" width="7.140625" style="44" customWidth="1"/>
    <col min="2" max="2" width="28" style="44" customWidth="1"/>
    <col min="3" max="3" width="21.7109375" style="44" customWidth="1"/>
    <col min="4" max="4" width="20.140625" style="44" customWidth="1"/>
    <col min="5" max="5" width="21.28515625" style="44" customWidth="1"/>
    <col min="6" max="6" width="22" style="44" customWidth="1"/>
    <col min="7" max="7" width="22.42578125" style="44" customWidth="1"/>
    <col min="8" max="8" width="15.42578125" style="44" customWidth="1"/>
    <col min="9" max="9" width="21.7109375" style="44" customWidth="1"/>
    <col min="10" max="10" width="17.28515625" style="44" customWidth="1"/>
    <col min="11" max="11" width="19.7109375" style="44" customWidth="1"/>
    <col min="12" max="13" width="15.7109375" style="44" customWidth="1"/>
    <col min="14" max="17" width="9.140625" style="44" customWidth="1"/>
    <col min="18" max="18" width="9.140625" style="268" customWidth="1"/>
    <col min="19" max="19" width="9.140625" style="268" hidden="1" customWidth="1"/>
    <col min="20" max="20" width="14.42578125" style="379" hidden="1" customWidth="1"/>
    <col min="21" max="21" width="12.5703125" style="379" hidden="1" customWidth="1"/>
    <col min="22" max="22" width="9.5703125" style="379" hidden="1" customWidth="1"/>
    <col min="23" max="23" width="15.140625" style="268" hidden="1" customWidth="1"/>
    <col min="24" max="24" width="13.85546875" style="268" hidden="1" customWidth="1"/>
    <col min="25" max="27" width="9.140625" style="268" hidden="1" customWidth="1"/>
    <col min="28" max="28" width="9.140625" style="268"/>
    <col min="29" max="16384" width="9.140625" style="44"/>
  </cols>
  <sheetData>
    <row r="1" spans="1:22" ht="15.75" thickBot="1"/>
    <row r="2" spans="1:22" ht="32.25" thickBot="1">
      <c r="A2" s="458" t="str">
        <f>Mat!A2</f>
        <v>BUILDING ENVELOPE COMPLIANCE FORM V3.0</v>
      </c>
      <c r="B2" s="456"/>
      <c r="C2" s="456"/>
      <c r="D2" s="456"/>
      <c r="E2" s="456"/>
      <c r="F2" s="457"/>
      <c r="G2" s="221"/>
      <c r="H2" s="269"/>
      <c r="I2" s="269"/>
      <c r="J2" s="269"/>
      <c r="K2" s="269"/>
      <c r="L2" s="448"/>
      <c r="M2" s="448"/>
      <c r="N2" s="448"/>
      <c r="O2" s="448"/>
      <c r="P2" s="448"/>
      <c r="Q2" s="270"/>
      <c r="R2" s="271"/>
      <c r="S2" s="271"/>
      <c r="T2" s="380"/>
      <c r="U2" s="380"/>
    </row>
    <row r="3" spans="1:22" ht="19.5" thickBot="1">
      <c r="A3" s="216" t="s">
        <v>387</v>
      </c>
      <c r="B3" s="217"/>
      <c r="C3" s="217"/>
      <c r="D3" s="217"/>
      <c r="E3" s="217"/>
      <c r="F3" s="218"/>
      <c r="G3" s="221"/>
      <c r="H3" s="219"/>
      <c r="I3" s="219"/>
      <c r="J3" s="219"/>
      <c r="K3" s="219"/>
      <c r="L3" s="449"/>
      <c r="M3" s="449"/>
      <c r="N3" s="449"/>
      <c r="O3" s="449"/>
      <c r="P3" s="449"/>
      <c r="Q3" s="272"/>
      <c r="R3" s="273"/>
      <c r="S3" s="273"/>
      <c r="T3" s="381"/>
      <c r="U3" s="381"/>
    </row>
    <row r="4" spans="1:22" ht="19.5" thickBot="1">
      <c r="A4" s="213" t="str">
        <f>Mat!A4</f>
        <v>Nilai Overall Thermal Transfer Value (OTTV) untuk bangunan tidak boleh melebihi 35 Watts/m2</v>
      </c>
      <c r="B4" s="214"/>
      <c r="C4" s="214"/>
      <c r="D4" s="214"/>
      <c r="E4" s="214"/>
      <c r="F4" s="215"/>
      <c r="G4" s="221"/>
      <c r="H4" s="220"/>
      <c r="I4" s="220"/>
      <c r="J4" s="220"/>
      <c r="K4" s="220"/>
      <c r="L4" s="450"/>
      <c r="M4" s="450"/>
      <c r="N4" s="450"/>
      <c r="O4" s="450"/>
      <c r="P4" s="450"/>
      <c r="Q4" s="272"/>
      <c r="R4" s="273"/>
      <c r="S4" s="273"/>
      <c r="T4" s="381"/>
      <c r="U4" s="381"/>
    </row>
    <row r="5" spans="1:22" ht="19.5" thickBot="1">
      <c r="A5" s="272"/>
      <c r="B5" s="274"/>
      <c r="C5" s="36"/>
      <c r="D5" s="36"/>
      <c r="E5" s="36"/>
      <c r="F5" s="36"/>
      <c r="G5" s="239"/>
      <c r="H5" s="222"/>
      <c r="I5" s="222"/>
      <c r="J5" s="220"/>
      <c r="K5" s="220"/>
      <c r="L5" s="272"/>
      <c r="M5" s="36"/>
      <c r="N5" s="36"/>
      <c r="O5" s="36"/>
      <c r="P5" s="36"/>
      <c r="Q5" s="272"/>
      <c r="R5" s="273"/>
      <c r="S5" s="273"/>
      <c r="T5" s="381"/>
      <c r="U5" s="381"/>
    </row>
    <row r="6" spans="1:22" ht="27" customHeight="1" thickBot="1">
      <c r="A6" s="548" t="s">
        <v>462</v>
      </c>
      <c r="B6" s="549"/>
      <c r="C6" s="549"/>
      <c r="D6" s="629" t="str">
        <f>Mat!D6</f>
        <v>Banjarmasin</v>
      </c>
      <c r="E6" s="630"/>
      <c r="F6" s="4"/>
      <c r="G6" s="455" t="s">
        <v>675</v>
      </c>
      <c r="H6" s="627" t="str">
        <f>Mat!H6</f>
        <v>xxx</v>
      </c>
      <c r="I6" s="627"/>
      <c r="J6" s="627"/>
      <c r="K6" s="628"/>
      <c r="M6" s="37"/>
      <c r="N6" s="37"/>
      <c r="O6" s="37"/>
    </row>
    <row r="7" spans="1:22" ht="27" thickBot="1">
      <c r="A7" s="548" t="s">
        <v>388</v>
      </c>
      <c r="B7" s="549"/>
      <c r="C7" s="549"/>
      <c r="D7" s="223" t="s">
        <v>389</v>
      </c>
      <c r="G7" s="455" t="s">
        <v>677</v>
      </c>
      <c r="H7" s="627" t="str">
        <f>Mat!H7</f>
        <v>xxx</v>
      </c>
      <c r="I7" s="627"/>
      <c r="J7" s="627"/>
      <c r="K7" s="628"/>
      <c r="U7" s="382"/>
    </row>
    <row r="9" spans="1:22" ht="21">
      <c r="A9" s="276"/>
      <c r="B9" s="276" t="s">
        <v>467</v>
      </c>
      <c r="C9" s="2"/>
      <c r="D9" s="2"/>
      <c r="E9" s="2"/>
      <c r="F9" s="2"/>
      <c r="G9" s="2"/>
      <c r="H9" s="2"/>
      <c r="I9" s="2"/>
      <c r="J9" s="277"/>
      <c r="K9" s="277"/>
      <c r="L9" s="278"/>
      <c r="M9" s="451"/>
      <c r="N9" s="278"/>
      <c r="O9" s="278"/>
      <c r="P9" s="278"/>
      <c r="U9" s="383"/>
    </row>
    <row r="10" spans="1:22" ht="19.5" thickBot="1">
      <c r="A10" s="279"/>
      <c r="B10" s="28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U10" s="383"/>
    </row>
    <row r="11" spans="1:22" ht="36.75" customHeight="1" thickBot="1">
      <c r="A11" s="546" t="s">
        <v>451</v>
      </c>
      <c r="B11" s="547"/>
      <c r="C11" s="465">
        <f>Mat!C11</f>
        <v>10</v>
      </c>
      <c r="D11" s="37"/>
      <c r="E11" s="410"/>
      <c r="F11" s="410"/>
      <c r="G11" s="410"/>
      <c r="H11" s="410"/>
      <c r="I11" s="410"/>
      <c r="J11" s="410"/>
      <c r="K11" s="410"/>
      <c r="L11" s="410"/>
      <c r="M11" s="410"/>
      <c r="N11" s="37"/>
      <c r="O11" s="37"/>
      <c r="P11" s="37"/>
      <c r="U11" s="383"/>
    </row>
    <row r="12" spans="1:22">
      <c r="A12" s="281"/>
      <c r="B12" s="282"/>
      <c r="C12" s="275"/>
      <c r="D12" s="37"/>
      <c r="E12" s="37"/>
      <c r="F12" s="37"/>
      <c r="G12" s="37"/>
      <c r="H12" s="37"/>
    </row>
    <row r="13" spans="1:22" ht="15.75" thickBot="1">
      <c r="A13" s="281" t="s">
        <v>399</v>
      </c>
      <c r="B13" s="282"/>
      <c r="C13" s="275"/>
      <c r="D13" s="37"/>
      <c r="E13" s="37"/>
      <c r="F13" s="37"/>
      <c r="G13" s="37"/>
      <c r="H13" s="37"/>
    </row>
    <row r="14" spans="1:22" s="268" customFormat="1">
      <c r="A14" s="556" t="s">
        <v>473</v>
      </c>
      <c r="B14" s="558" t="s">
        <v>474</v>
      </c>
      <c r="C14" s="631"/>
      <c r="T14" s="379"/>
      <c r="U14" s="379"/>
      <c r="V14" s="379"/>
    </row>
    <row r="15" spans="1:22" s="268" customFormat="1">
      <c r="A15" s="557"/>
      <c r="B15" s="559"/>
      <c r="C15" s="631"/>
      <c r="T15" s="379"/>
      <c r="U15" s="379"/>
      <c r="V15" s="379"/>
    </row>
    <row r="16" spans="1:22" s="268" customFormat="1">
      <c r="A16" s="200" t="str">
        <f>IF(C11=1,"EW 1","EW 1")</f>
        <v>EW 1</v>
      </c>
      <c r="B16" s="466" t="str">
        <f>Mat!B16</f>
        <v>Bata Ringan</v>
      </c>
      <c r="C16" s="470"/>
      <c r="T16" s="379"/>
      <c r="U16" s="379"/>
      <c r="V16" s="379"/>
    </row>
    <row r="17" spans="1:23" s="268" customFormat="1">
      <c r="A17" s="200" t="str">
        <f>IF(C11&gt;=2,"EW 2","-")</f>
        <v>EW 2</v>
      </c>
      <c r="B17" s="466" t="str">
        <f>Mat!B17</f>
        <v>Bata Ringan</v>
      </c>
      <c r="C17" s="470"/>
      <c r="T17" s="379"/>
      <c r="U17" s="379"/>
      <c r="V17" s="379"/>
    </row>
    <row r="18" spans="1:23" s="268" customFormat="1">
      <c r="A18" s="200" t="str">
        <f>IF($C$11&gt;=3,"EW 3","-")</f>
        <v>EW 3</v>
      </c>
      <c r="B18" s="466">
        <f>Mat!B18</f>
        <v>0</v>
      </c>
      <c r="C18" s="470"/>
      <c r="E18" s="268" t="s">
        <v>326</v>
      </c>
      <c r="T18" s="379"/>
      <c r="U18" s="379"/>
      <c r="V18" s="379"/>
    </row>
    <row r="19" spans="1:23" s="268" customFormat="1">
      <c r="A19" s="200" t="str">
        <f>IF($C$11&gt;=4,"EW 4","-")</f>
        <v>EW 4</v>
      </c>
      <c r="B19" s="467">
        <f>Mat!B19</f>
        <v>0</v>
      </c>
      <c r="C19" s="470"/>
      <c r="T19" s="379"/>
      <c r="U19" s="379"/>
      <c r="V19" s="379"/>
    </row>
    <row r="20" spans="1:23" s="268" customFormat="1">
      <c r="A20" s="200" t="str">
        <f>IF($C$11&gt;=5,"EW 5","-")</f>
        <v>EW 5</v>
      </c>
      <c r="B20" s="467">
        <f>Mat!B20</f>
        <v>0</v>
      </c>
      <c r="C20" s="470"/>
      <c r="T20" s="379"/>
      <c r="U20" s="379"/>
      <c r="V20" s="379"/>
    </row>
    <row r="21" spans="1:23" s="268" customFormat="1">
      <c r="A21" s="200" t="str">
        <f>IF($C$11&gt;=6,"EW 6","-")</f>
        <v>EW 6</v>
      </c>
      <c r="B21" s="467">
        <f>Mat!B21</f>
        <v>0</v>
      </c>
      <c r="C21" s="470"/>
      <c r="T21" s="379"/>
      <c r="U21" s="379"/>
      <c r="V21" s="379"/>
    </row>
    <row r="22" spans="1:23" s="268" customFormat="1">
      <c r="A22" s="200" t="str">
        <f>IF($C$11&gt;=7,"EW 7","-")</f>
        <v>EW 7</v>
      </c>
      <c r="B22" s="467">
        <f>Mat!B22</f>
        <v>0</v>
      </c>
      <c r="C22" s="470"/>
      <c r="T22" s="379"/>
      <c r="U22" s="379"/>
      <c r="V22" s="379"/>
    </row>
    <row r="23" spans="1:23" s="268" customFormat="1">
      <c r="A23" s="200" t="str">
        <f>IF($C$11&gt;=8,"EW 8","-")</f>
        <v>EW 8</v>
      </c>
      <c r="B23" s="467">
        <f>Mat!B23</f>
        <v>0</v>
      </c>
      <c r="C23" s="470"/>
      <c r="T23" s="379"/>
      <c r="U23" s="379"/>
      <c r="V23" s="379"/>
    </row>
    <row r="24" spans="1:23" s="268" customFormat="1">
      <c r="A24" s="200" t="str">
        <f>IF($C$11&gt;=9,"EW 9","-")</f>
        <v>EW 9</v>
      </c>
      <c r="B24" s="467">
        <f>Mat!B24</f>
        <v>0</v>
      </c>
      <c r="C24" s="470"/>
      <c r="T24" s="379"/>
      <c r="U24" s="379"/>
      <c r="V24" s="379"/>
    </row>
    <row r="25" spans="1:23" s="268" customFormat="1" ht="15.75" thickBot="1">
      <c r="A25" s="266" t="str">
        <f>IF($C$11&gt;=10,"EW 10","-")</f>
        <v>EW 10</v>
      </c>
      <c r="B25" s="468">
        <f>Mat!B25</f>
        <v>0</v>
      </c>
      <c r="C25" s="470"/>
      <c r="D25" s="164"/>
      <c r="T25" s="379"/>
      <c r="U25" s="379"/>
      <c r="V25" s="379"/>
    </row>
    <row r="27" spans="1:23" ht="21">
      <c r="A27" s="276"/>
      <c r="B27" s="276" t="s">
        <v>416</v>
      </c>
      <c r="C27" s="2"/>
      <c r="D27" s="2"/>
      <c r="E27" s="2"/>
      <c r="F27" s="2"/>
      <c r="G27" s="2"/>
      <c r="H27" s="2"/>
      <c r="I27" s="2"/>
      <c r="J27" s="277"/>
      <c r="K27" s="277"/>
      <c r="L27" s="278"/>
      <c r="M27" s="451"/>
      <c r="N27" s="278"/>
      <c r="O27" s="278"/>
      <c r="P27" s="278"/>
    </row>
    <row r="28" spans="1:23">
      <c r="A28" s="283"/>
      <c r="B28" s="284"/>
      <c r="C28" s="285"/>
    </row>
    <row r="29" spans="1:23" ht="15.75" thickBot="1">
      <c r="A29" s="281" t="s">
        <v>400</v>
      </c>
      <c r="B29" s="286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23" ht="27" customHeight="1">
      <c r="A30" s="561" t="s">
        <v>2</v>
      </c>
      <c r="B30" s="563" t="s">
        <v>422</v>
      </c>
      <c r="C30" s="565" t="s">
        <v>392</v>
      </c>
      <c r="D30" s="570" t="s">
        <v>10</v>
      </c>
      <c r="E30" s="65" t="s">
        <v>260</v>
      </c>
      <c r="F30" s="572" t="s">
        <v>390</v>
      </c>
      <c r="G30" s="563" t="s">
        <v>393</v>
      </c>
      <c r="H30" s="253" t="s">
        <v>391</v>
      </c>
      <c r="I30" s="574" t="s">
        <v>685</v>
      </c>
      <c r="J30" s="575"/>
      <c r="K30" s="576"/>
      <c r="T30" s="384" t="s">
        <v>197</v>
      </c>
      <c r="U30" s="385" t="s">
        <v>19</v>
      </c>
    </row>
    <row r="31" spans="1:23" ht="26.25" customHeight="1" thickBot="1">
      <c r="A31" s="562"/>
      <c r="B31" s="564"/>
      <c r="C31" s="566"/>
      <c r="D31" s="571"/>
      <c r="E31" s="137" t="s">
        <v>255</v>
      </c>
      <c r="F31" s="573"/>
      <c r="G31" s="564"/>
      <c r="H31" s="145" t="s">
        <v>137</v>
      </c>
      <c r="I31" s="577"/>
      <c r="J31" s="578"/>
      <c r="K31" s="579"/>
      <c r="T31" s="386" t="s">
        <v>231</v>
      </c>
      <c r="U31" s="387"/>
    </row>
    <row r="32" spans="1:23">
      <c r="A32" s="209">
        <v>1</v>
      </c>
      <c r="B32" s="40" t="s">
        <v>11</v>
      </c>
      <c r="C32" s="462" t="str">
        <f>Mat!C32</f>
        <v>glass</v>
      </c>
      <c r="D32" s="177">
        <f>Mat!D32</f>
        <v>0.86099999999999999</v>
      </c>
      <c r="E32" s="177">
        <f>Mat!E32</f>
        <v>5.8940000000000001</v>
      </c>
      <c r="F32" s="177">
        <f>Mat!F32</f>
        <v>0</v>
      </c>
      <c r="G32" s="177">
        <f>Mat!G32</f>
        <v>0</v>
      </c>
      <c r="H32" s="187">
        <f>T32*U32</f>
        <v>1.0011627906976743</v>
      </c>
      <c r="I32" s="638">
        <f>Mat!H32</f>
        <v>0</v>
      </c>
      <c r="J32" s="639">
        <f>Mat!J32</f>
        <v>0</v>
      </c>
      <c r="K32" s="640">
        <f>Mat!K32</f>
        <v>0</v>
      </c>
      <c r="L32" s="122"/>
      <c r="M32" s="122"/>
      <c r="N32" s="122"/>
      <c r="O32" s="122"/>
      <c r="P32" s="122"/>
      <c r="Q32" s="122"/>
      <c r="R32" s="288"/>
      <c r="S32" s="288"/>
      <c r="T32" s="388">
        <f>D32/0.86</f>
        <v>1.0011627906976743</v>
      </c>
      <c r="U32" s="388">
        <f t="shared" ref="U32:U56" si="0">IF(F32="yes",VLOOKUP(G32,scefn,2,FALSE),1)</f>
        <v>1</v>
      </c>
      <c r="W32" s="379">
        <f>D32/0.87</f>
        <v>0.98965517241379308</v>
      </c>
    </row>
    <row r="33" spans="1:23">
      <c r="A33" s="200">
        <v>2</v>
      </c>
      <c r="B33" s="39" t="s">
        <v>12</v>
      </c>
      <c r="C33" s="463">
        <f>Mat!C33</f>
        <v>0</v>
      </c>
      <c r="D33" s="464">
        <f>Mat!D33</f>
        <v>0</v>
      </c>
      <c r="E33" s="464">
        <f>Mat!E33</f>
        <v>0</v>
      </c>
      <c r="F33" s="180">
        <f>Mat!F33</f>
        <v>0</v>
      </c>
      <c r="G33" s="180">
        <f>Mat!G33</f>
        <v>0</v>
      </c>
      <c r="H33" s="189">
        <f>T33*U33</f>
        <v>0</v>
      </c>
      <c r="I33" s="632">
        <f>Mat!H33</f>
        <v>0</v>
      </c>
      <c r="J33" s="633">
        <f>Mat!J33</f>
        <v>0</v>
      </c>
      <c r="K33" s="634">
        <f>Mat!K33</f>
        <v>0</v>
      </c>
      <c r="L33" s="122"/>
      <c r="M33" s="122"/>
      <c r="N33" s="122"/>
      <c r="O33" s="122"/>
      <c r="P33" s="122"/>
      <c r="Q33" s="122"/>
      <c r="R33" s="288"/>
      <c r="S33" s="288"/>
      <c r="T33" s="388">
        <f t="shared" ref="T33:T56" si="1">D33/0.86</f>
        <v>0</v>
      </c>
      <c r="U33" s="388">
        <f t="shared" si="0"/>
        <v>1</v>
      </c>
      <c r="W33" s="379">
        <f t="shared" ref="W33:W56" si="2">D33/0.87</f>
        <v>0</v>
      </c>
    </row>
    <row r="34" spans="1:23">
      <c r="A34" s="200">
        <v>3</v>
      </c>
      <c r="B34" s="39" t="s">
        <v>13</v>
      </c>
      <c r="C34" s="362">
        <f>Mat!C34</f>
        <v>0</v>
      </c>
      <c r="D34" s="180">
        <f>Mat!D34</f>
        <v>0</v>
      </c>
      <c r="E34" s="180">
        <f>Mat!E34</f>
        <v>0</v>
      </c>
      <c r="F34" s="180">
        <f>Mat!F34</f>
        <v>0</v>
      </c>
      <c r="G34" s="180">
        <f>Mat!G34</f>
        <v>0</v>
      </c>
      <c r="H34" s="189">
        <f t="shared" ref="H34:H47" si="3">T34*U34</f>
        <v>0</v>
      </c>
      <c r="I34" s="632">
        <f>Mat!H34</f>
        <v>0</v>
      </c>
      <c r="J34" s="633">
        <f>Mat!J34</f>
        <v>0</v>
      </c>
      <c r="K34" s="634">
        <f>Mat!K34</f>
        <v>0</v>
      </c>
      <c r="L34" s="122"/>
      <c r="M34" s="122"/>
      <c r="N34" s="122"/>
      <c r="O34" s="122"/>
      <c r="P34" s="122"/>
      <c r="Q34" s="122"/>
      <c r="R34" s="288"/>
      <c r="S34" s="288"/>
      <c r="T34" s="388">
        <f t="shared" si="1"/>
        <v>0</v>
      </c>
      <c r="U34" s="388">
        <f t="shared" si="0"/>
        <v>1</v>
      </c>
      <c r="W34" s="379">
        <f t="shared" si="2"/>
        <v>0</v>
      </c>
    </row>
    <row r="35" spans="1:23">
      <c r="A35" s="200">
        <v>4</v>
      </c>
      <c r="B35" s="39" t="s">
        <v>298</v>
      </c>
      <c r="C35" s="362">
        <f>Mat!C35</f>
        <v>0</v>
      </c>
      <c r="D35" s="180">
        <f>Mat!D35</f>
        <v>0</v>
      </c>
      <c r="E35" s="180">
        <f>Mat!E35</f>
        <v>0</v>
      </c>
      <c r="F35" s="180">
        <f>Mat!F35</f>
        <v>0</v>
      </c>
      <c r="G35" s="180">
        <f>Mat!G35</f>
        <v>0</v>
      </c>
      <c r="H35" s="189">
        <f t="shared" si="3"/>
        <v>0</v>
      </c>
      <c r="I35" s="632">
        <f>Mat!H35</f>
        <v>0</v>
      </c>
      <c r="J35" s="633">
        <f>Mat!J35</f>
        <v>0</v>
      </c>
      <c r="K35" s="634">
        <f>Mat!K35</f>
        <v>0</v>
      </c>
      <c r="L35" s="122"/>
      <c r="M35" s="122"/>
      <c r="N35" s="122"/>
      <c r="O35" s="122"/>
      <c r="P35" s="122"/>
      <c r="Q35" s="122"/>
      <c r="R35" s="288"/>
      <c r="S35" s="288"/>
      <c r="T35" s="388">
        <f t="shared" si="1"/>
        <v>0</v>
      </c>
      <c r="U35" s="388">
        <f t="shared" si="0"/>
        <v>1</v>
      </c>
      <c r="W35" s="379">
        <f t="shared" si="2"/>
        <v>0</v>
      </c>
    </row>
    <row r="36" spans="1:23">
      <c r="A36" s="200">
        <v>5</v>
      </c>
      <c r="B36" s="39" t="s">
        <v>299</v>
      </c>
      <c r="C36" s="362">
        <f>Mat!C36</f>
        <v>0</v>
      </c>
      <c r="D36" s="180">
        <f>Mat!D36</f>
        <v>0</v>
      </c>
      <c r="E36" s="180">
        <f>Mat!E36</f>
        <v>0</v>
      </c>
      <c r="F36" s="180">
        <f>Mat!F36</f>
        <v>0</v>
      </c>
      <c r="G36" s="180">
        <f>Mat!G36</f>
        <v>0</v>
      </c>
      <c r="H36" s="189">
        <f t="shared" si="3"/>
        <v>0</v>
      </c>
      <c r="I36" s="632">
        <f>Mat!H36</f>
        <v>0</v>
      </c>
      <c r="J36" s="633">
        <f>Mat!J36</f>
        <v>0</v>
      </c>
      <c r="K36" s="634">
        <f>Mat!K36</f>
        <v>0</v>
      </c>
      <c r="L36" s="122"/>
      <c r="M36" s="122"/>
      <c r="N36" s="122"/>
      <c r="O36" s="122"/>
      <c r="P36" s="122"/>
      <c r="Q36" s="122"/>
      <c r="R36" s="288"/>
      <c r="S36" s="288"/>
      <c r="T36" s="388">
        <f t="shared" si="1"/>
        <v>0</v>
      </c>
      <c r="U36" s="388">
        <f t="shared" si="0"/>
        <v>1</v>
      </c>
      <c r="W36" s="379">
        <f t="shared" si="2"/>
        <v>0</v>
      </c>
    </row>
    <row r="37" spans="1:23">
      <c r="A37" s="200">
        <v>6</v>
      </c>
      <c r="B37" s="39" t="s">
        <v>300</v>
      </c>
      <c r="C37" s="362">
        <f>Mat!C37</f>
        <v>0</v>
      </c>
      <c r="D37" s="180">
        <f>Mat!D37</f>
        <v>0</v>
      </c>
      <c r="E37" s="180">
        <f>Mat!E37</f>
        <v>0</v>
      </c>
      <c r="F37" s="180">
        <f>Mat!F37</f>
        <v>0</v>
      </c>
      <c r="G37" s="180">
        <f>Mat!G37</f>
        <v>0</v>
      </c>
      <c r="H37" s="189">
        <f t="shared" si="3"/>
        <v>0</v>
      </c>
      <c r="I37" s="632">
        <f>Mat!H37</f>
        <v>0</v>
      </c>
      <c r="J37" s="633">
        <f>Mat!J37</f>
        <v>0</v>
      </c>
      <c r="K37" s="634">
        <f>Mat!K37</f>
        <v>0</v>
      </c>
      <c r="L37" s="122"/>
      <c r="M37" s="122"/>
      <c r="N37" s="122"/>
      <c r="O37" s="122"/>
      <c r="P37" s="122"/>
      <c r="Q37" s="122"/>
      <c r="R37" s="288"/>
      <c r="S37" s="288"/>
      <c r="T37" s="388">
        <f t="shared" si="1"/>
        <v>0</v>
      </c>
      <c r="U37" s="388">
        <f t="shared" si="0"/>
        <v>1</v>
      </c>
      <c r="W37" s="379">
        <f t="shared" si="2"/>
        <v>0</v>
      </c>
    </row>
    <row r="38" spans="1:23">
      <c r="A38" s="200">
        <v>7</v>
      </c>
      <c r="B38" s="39" t="s">
        <v>301</v>
      </c>
      <c r="C38" s="362">
        <f>Mat!C38</f>
        <v>0</v>
      </c>
      <c r="D38" s="180">
        <f>Mat!D38</f>
        <v>0</v>
      </c>
      <c r="E38" s="180">
        <f>Mat!E38</f>
        <v>0</v>
      </c>
      <c r="F38" s="180">
        <f>Mat!F38</f>
        <v>0</v>
      </c>
      <c r="G38" s="180">
        <f>Mat!G38</f>
        <v>0</v>
      </c>
      <c r="H38" s="189">
        <f t="shared" si="3"/>
        <v>0</v>
      </c>
      <c r="I38" s="632">
        <f>Mat!H38</f>
        <v>0</v>
      </c>
      <c r="J38" s="633">
        <f>Mat!J38</f>
        <v>0</v>
      </c>
      <c r="K38" s="634">
        <f>Mat!K38</f>
        <v>0</v>
      </c>
      <c r="L38" s="122"/>
      <c r="M38" s="122"/>
      <c r="N38" s="122"/>
      <c r="O38" s="122"/>
      <c r="P38" s="122"/>
      <c r="Q38" s="122"/>
      <c r="R38" s="288"/>
      <c r="S38" s="288"/>
      <c r="T38" s="388">
        <f t="shared" si="1"/>
        <v>0</v>
      </c>
      <c r="U38" s="388">
        <f t="shared" si="0"/>
        <v>1</v>
      </c>
      <c r="W38" s="379">
        <f t="shared" si="2"/>
        <v>0</v>
      </c>
    </row>
    <row r="39" spans="1:23">
      <c r="A39" s="200">
        <v>8</v>
      </c>
      <c r="B39" s="39" t="s">
        <v>302</v>
      </c>
      <c r="C39" s="362">
        <f>Mat!C39</f>
        <v>0</v>
      </c>
      <c r="D39" s="180">
        <f>Mat!D39</f>
        <v>0</v>
      </c>
      <c r="E39" s="180">
        <f>Mat!E39</f>
        <v>0</v>
      </c>
      <c r="F39" s="180">
        <f>Mat!F39</f>
        <v>0</v>
      </c>
      <c r="G39" s="180">
        <f>Mat!G39</f>
        <v>0</v>
      </c>
      <c r="H39" s="189">
        <f t="shared" si="3"/>
        <v>0</v>
      </c>
      <c r="I39" s="632">
        <f>Mat!H39</f>
        <v>0</v>
      </c>
      <c r="J39" s="633">
        <f>Mat!J39</f>
        <v>0</v>
      </c>
      <c r="K39" s="634">
        <f>Mat!K39</f>
        <v>0</v>
      </c>
      <c r="L39" s="122"/>
      <c r="M39" s="122"/>
      <c r="N39" s="122"/>
      <c r="O39" s="122"/>
      <c r="P39" s="122"/>
      <c r="Q39" s="122"/>
      <c r="R39" s="288"/>
      <c r="S39" s="288"/>
      <c r="T39" s="388">
        <f t="shared" si="1"/>
        <v>0</v>
      </c>
      <c r="U39" s="388">
        <f t="shared" si="0"/>
        <v>1</v>
      </c>
      <c r="W39" s="379">
        <f t="shared" si="2"/>
        <v>0</v>
      </c>
    </row>
    <row r="40" spans="1:23">
      <c r="A40" s="200">
        <v>9</v>
      </c>
      <c r="B40" s="39" t="s">
        <v>303</v>
      </c>
      <c r="C40" s="362">
        <f>Mat!C40</f>
        <v>0</v>
      </c>
      <c r="D40" s="180">
        <f>Mat!D40</f>
        <v>0</v>
      </c>
      <c r="E40" s="180">
        <f>Mat!E40</f>
        <v>0</v>
      </c>
      <c r="F40" s="180">
        <f>Mat!F40</f>
        <v>0</v>
      </c>
      <c r="G40" s="180">
        <f>Mat!G40</f>
        <v>0</v>
      </c>
      <c r="H40" s="189">
        <f t="shared" si="3"/>
        <v>0</v>
      </c>
      <c r="I40" s="632">
        <f>Mat!H40</f>
        <v>0</v>
      </c>
      <c r="J40" s="633">
        <f>Mat!J40</f>
        <v>0</v>
      </c>
      <c r="K40" s="634">
        <f>Mat!K40</f>
        <v>0</v>
      </c>
      <c r="L40" s="122"/>
      <c r="M40" s="122"/>
      <c r="N40" s="122"/>
      <c r="O40" s="122"/>
      <c r="P40" s="122"/>
      <c r="Q40" s="122"/>
      <c r="R40" s="288"/>
      <c r="S40" s="288"/>
      <c r="T40" s="388">
        <f t="shared" si="1"/>
        <v>0</v>
      </c>
      <c r="U40" s="388">
        <f t="shared" si="0"/>
        <v>1</v>
      </c>
      <c r="W40" s="379">
        <f t="shared" si="2"/>
        <v>0</v>
      </c>
    </row>
    <row r="41" spans="1:23">
      <c r="A41" s="200">
        <v>10</v>
      </c>
      <c r="B41" s="39" t="s">
        <v>304</v>
      </c>
      <c r="C41" s="362">
        <f>Mat!C41</f>
        <v>0</v>
      </c>
      <c r="D41" s="180">
        <f>Mat!D41</f>
        <v>0</v>
      </c>
      <c r="E41" s="180">
        <f>Mat!E41</f>
        <v>0</v>
      </c>
      <c r="F41" s="180">
        <f>Mat!F41</f>
        <v>0</v>
      </c>
      <c r="G41" s="180">
        <f>Mat!G41</f>
        <v>0</v>
      </c>
      <c r="H41" s="189">
        <f t="shared" si="3"/>
        <v>0</v>
      </c>
      <c r="I41" s="632">
        <f>Mat!H41</f>
        <v>0</v>
      </c>
      <c r="J41" s="633">
        <f>Mat!J41</f>
        <v>0</v>
      </c>
      <c r="K41" s="634">
        <f>Mat!K41</f>
        <v>0</v>
      </c>
      <c r="L41" s="122"/>
      <c r="M41" s="122"/>
      <c r="N41" s="122"/>
      <c r="O41" s="122"/>
      <c r="P41" s="122"/>
      <c r="Q41" s="122"/>
      <c r="R41" s="288"/>
      <c r="S41" s="288"/>
      <c r="T41" s="388">
        <f t="shared" si="1"/>
        <v>0</v>
      </c>
      <c r="U41" s="388">
        <f t="shared" si="0"/>
        <v>1</v>
      </c>
      <c r="W41" s="379">
        <f t="shared" si="2"/>
        <v>0</v>
      </c>
    </row>
    <row r="42" spans="1:23">
      <c r="A42" s="200">
        <v>11</v>
      </c>
      <c r="B42" s="39" t="s">
        <v>327</v>
      </c>
      <c r="C42" s="362">
        <f>Mat!C42</f>
        <v>0</v>
      </c>
      <c r="D42" s="180">
        <f>Mat!D42</f>
        <v>0</v>
      </c>
      <c r="E42" s="180">
        <f>Mat!E42</f>
        <v>0</v>
      </c>
      <c r="F42" s="180">
        <f>Mat!F42</f>
        <v>0</v>
      </c>
      <c r="G42" s="180">
        <f>Mat!G42</f>
        <v>0</v>
      </c>
      <c r="H42" s="189">
        <f t="shared" si="3"/>
        <v>0</v>
      </c>
      <c r="I42" s="632">
        <f>Mat!H42</f>
        <v>0</v>
      </c>
      <c r="J42" s="633">
        <f>Mat!J42</f>
        <v>0</v>
      </c>
      <c r="K42" s="634">
        <f>Mat!K42</f>
        <v>0</v>
      </c>
      <c r="L42" s="122"/>
      <c r="M42" s="122"/>
      <c r="N42" s="122"/>
      <c r="O42" s="122"/>
      <c r="P42" s="122"/>
      <c r="Q42" s="122"/>
      <c r="R42" s="288"/>
      <c r="S42" s="288"/>
      <c r="T42" s="388">
        <f t="shared" si="1"/>
        <v>0</v>
      </c>
      <c r="U42" s="388">
        <f t="shared" si="0"/>
        <v>1</v>
      </c>
      <c r="W42" s="379">
        <f t="shared" si="2"/>
        <v>0</v>
      </c>
    </row>
    <row r="43" spans="1:23">
      <c r="A43" s="200">
        <v>12</v>
      </c>
      <c r="B43" s="39" t="s">
        <v>328</v>
      </c>
      <c r="C43" s="362">
        <f>Mat!C43</f>
        <v>0</v>
      </c>
      <c r="D43" s="180">
        <f>Mat!D43</f>
        <v>0</v>
      </c>
      <c r="E43" s="180">
        <f>Mat!E43</f>
        <v>0</v>
      </c>
      <c r="F43" s="180">
        <f>Mat!F43</f>
        <v>0</v>
      </c>
      <c r="G43" s="180">
        <f>Mat!G43</f>
        <v>0</v>
      </c>
      <c r="H43" s="189">
        <f t="shared" si="3"/>
        <v>0</v>
      </c>
      <c r="I43" s="632">
        <f>Mat!H43</f>
        <v>0</v>
      </c>
      <c r="J43" s="633">
        <f>Mat!J43</f>
        <v>0</v>
      </c>
      <c r="K43" s="634">
        <f>Mat!K43</f>
        <v>0</v>
      </c>
      <c r="L43" s="122"/>
      <c r="M43" s="122"/>
      <c r="N43" s="122"/>
      <c r="O43" s="122"/>
      <c r="P43" s="122"/>
      <c r="Q43" s="122"/>
      <c r="R43" s="288"/>
      <c r="S43" s="288"/>
      <c r="T43" s="388">
        <f t="shared" si="1"/>
        <v>0</v>
      </c>
      <c r="U43" s="388">
        <f t="shared" si="0"/>
        <v>1</v>
      </c>
      <c r="W43" s="379">
        <f t="shared" si="2"/>
        <v>0</v>
      </c>
    </row>
    <row r="44" spans="1:23">
      <c r="A44" s="200">
        <v>13</v>
      </c>
      <c r="B44" s="39" t="s">
        <v>329</v>
      </c>
      <c r="C44" s="362">
        <f>Mat!C44</f>
        <v>0</v>
      </c>
      <c r="D44" s="180">
        <f>Mat!D44</f>
        <v>0</v>
      </c>
      <c r="E44" s="180">
        <f>Mat!E44</f>
        <v>0</v>
      </c>
      <c r="F44" s="180">
        <f>Mat!F44</f>
        <v>0</v>
      </c>
      <c r="G44" s="180">
        <f>Mat!G44</f>
        <v>0</v>
      </c>
      <c r="H44" s="189">
        <f t="shared" si="3"/>
        <v>0</v>
      </c>
      <c r="I44" s="632">
        <f>Mat!H44</f>
        <v>0</v>
      </c>
      <c r="J44" s="633">
        <f>Mat!J44</f>
        <v>0</v>
      </c>
      <c r="K44" s="634">
        <f>Mat!K44</f>
        <v>0</v>
      </c>
      <c r="L44" s="122"/>
      <c r="M44" s="122"/>
      <c r="N44" s="122"/>
      <c r="O44" s="122"/>
      <c r="P44" s="122"/>
      <c r="Q44" s="122"/>
      <c r="R44" s="288"/>
      <c r="S44" s="288"/>
      <c r="T44" s="388">
        <f t="shared" si="1"/>
        <v>0</v>
      </c>
      <c r="U44" s="388">
        <f t="shared" si="0"/>
        <v>1</v>
      </c>
      <c r="W44" s="379">
        <f t="shared" si="2"/>
        <v>0</v>
      </c>
    </row>
    <row r="45" spans="1:23">
      <c r="A45" s="200">
        <v>14</v>
      </c>
      <c r="B45" s="39" t="s">
        <v>330</v>
      </c>
      <c r="C45" s="362">
        <f>Mat!C45</f>
        <v>0</v>
      </c>
      <c r="D45" s="180">
        <f>Mat!D45</f>
        <v>0</v>
      </c>
      <c r="E45" s="180">
        <f>Mat!E45</f>
        <v>0</v>
      </c>
      <c r="F45" s="180">
        <f>Mat!F45</f>
        <v>0</v>
      </c>
      <c r="G45" s="180">
        <f>Mat!G45</f>
        <v>0</v>
      </c>
      <c r="H45" s="189">
        <f t="shared" si="3"/>
        <v>0</v>
      </c>
      <c r="I45" s="632">
        <f>Mat!H45</f>
        <v>0</v>
      </c>
      <c r="J45" s="633">
        <f>Mat!J45</f>
        <v>0</v>
      </c>
      <c r="K45" s="634">
        <f>Mat!K45</f>
        <v>0</v>
      </c>
      <c r="L45" s="122"/>
      <c r="M45" s="122"/>
      <c r="N45" s="122"/>
      <c r="O45" s="122"/>
      <c r="P45" s="122"/>
      <c r="Q45" s="122"/>
      <c r="R45" s="288"/>
      <c r="S45" s="288"/>
      <c r="T45" s="388">
        <f t="shared" si="1"/>
        <v>0</v>
      </c>
      <c r="U45" s="388">
        <f t="shared" si="0"/>
        <v>1</v>
      </c>
      <c r="W45" s="379">
        <f t="shared" si="2"/>
        <v>0</v>
      </c>
    </row>
    <row r="46" spans="1:23">
      <c r="A46" s="200">
        <v>15</v>
      </c>
      <c r="B46" s="39" t="s">
        <v>331</v>
      </c>
      <c r="C46" s="362">
        <f>Mat!C46</f>
        <v>0</v>
      </c>
      <c r="D46" s="180">
        <f>Mat!D46</f>
        <v>0</v>
      </c>
      <c r="E46" s="180">
        <f>Mat!E46</f>
        <v>0</v>
      </c>
      <c r="F46" s="180">
        <f>Mat!F46</f>
        <v>0</v>
      </c>
      <c r="G46" s="180">
        <f>Mat!G46</f>
        <v>0</v>
      </c>
      <c r="H46" s="189">
        <f t="shared" si="3"/>
        <v>0</v>
      </c>
      <c r="I46" s="632">
        <f>Mat!H46</f>
        <v>0</v>
      </c>
      <c r="J46" s="633">
        <f>Mat!J46</f>
        <v>0</v>
      </c>
      <c r="K46" s="634">
        <f>Mat!K46</f>
        <v>0</v>
      </c>
      <c r="L46" s="122"/>
      <c r="M46" s="122"/>
      <c r="N46" s="122"/>
      <c r="O46" s="122"/>
      <c r="P46" s="122"/>
      <c r="Q46" s="122"/>
      <c r="R46" s="288"/>
      <c r="S46" s="288"/>
      <c r="T46" s="388">
        <f t="shared" si="1"/>
        <v>0</v>
      </c>
      <c r="U46" s="388">
        <f t="shared" si="0"/>
        <v>1</v>
      </c>
      <c r="W46" s="379">
        <f t="shared" si="2"/>
        <v>0</v>
      </c>
    </row>
    <row r="47" spans="1:23">
      <c r="A47" s="200">
        <v>16</v>
      </c>
      <c r="B47" s="39" t="s">
        <v>332</v>
      </c>
      <c r="C47" s="362">
        <f>Mat!C47</f>
        <v>0</v>
      </c>
      <c r="D47" s="180">
        <f>Mat!D47</f>
        <v>0</v>
      </c>
      <c r="E47" s="180">
        <f>Mat!E47</f>
        <v>0</v>
      </c>
      <c r="F47" s="180">
        <f>Mat!F47</f>
        <v>0</v>
      </c>
      <c r="G47" s="180">
        <f>Mat!G47</f>
        <v>0</v>
      </c>
      <c r="H47" s="189">
        <f t="shared" si="3"/>
        <v>0</v>
      </c>
      <c r="I47" s="632">
        <f>Mat!H47</f>
        <v>0</v>
      </c>
      <c r="J47" s="633">
        <f>Mat!J47</f>
        <v>0</v>
      </c>
      <c r="K47" s="634">
        <f>Mat!K47</f>
        <v>0</v>
      </c>
      <c r="L47" s="122"/>
      <c r="M47" s="122"/>
      <c r="N47" s="122"/>
      <c r="O47" s="122"/>
      <c r="P47" s="122"/>
      <c r="Q47" s="122"/>
      <c r="R47" s="288"/>
      <c r="S47" s="288"/>
      <c r="T47" s="388">
        <f t="shared" si="1"/>
        <v>0</v>
      </c>
      <c r="U47" s="388">
        <f t="shared" si="0"/>
        <v>1</v>
      </c>
      <c r="W47" s="379">
        <f t="shared" si="2"/>
        <v>0</v>
      </c>
    </row>
    <row r="48" spans="1:23">
      <c r="A48" s="200">
        <v>17</v>
      </c>
      <c r="B48" s="39" t="s">
        <v>333</v>
      </c>
      <c r="C48" s="362">
        <f>Mat!C48</f>
        <v>0</v>
      </c>
      <c r="D48" s="180">
        <f>Mat!D48</f>
        <v>0</v>
      </c>
      <c r="E48" s="180">
        <f>Mat!E48</f>
        <v>0</v>
      </c>
      <c r="F48" s="180">
        <f>Mat!F48</f>
        <v>0</v>
      </c>
      <c r="G48" s="180">
        <f>Mat!G48</f>
        <v>0</v>
      </c>
      <c r="H48" s="189">
        <f t="shared" ref="H48:H54" si="4">T48*U48</f>
        <v>0</v>
      </c>
      <c r="I48" s="632">
        <f>Mat!H48</f>
        <v>0</v>
      </c>
      <c r="J48" s="633">
        <f>Mat!J48</f>
        <v>0</v>
      </c>
      <c r="K48" s="634">
        <f>Mat!K48</f>
        <v>0</v>
      </c>
      <c r="L48" s="122"/>
      <c r="M48" s="122"/>
      <c r="N48" s="122"/>
      <c r="O48" s="122"/>
      <c r="P48" s="122"/>
      <c r="Q48" s="122"/>
      <c r="R48" s="288"/>
      <c r="S48" s="288"/>
      <c r="T48" s="388">
        <f t="shared" si="1"/>
        <v>0</v>
      </c>
      <c r="U48" s="388">
        <f t="shared" si="0"/>
        <v>1</v>
      </c>
      <c r="W48" s="379">
        <f t="shared" si="2"/>
        <v>0</v>
      </c>
    </row>
    <row r="49" spans="1:26">
      <c r="A49" s="200">
        <v>18</v>
      </c>
      <c r="B49" s="39" t="s">
        <v>334</v>
      </c>
      <c r="C49" s="362">
        <f>Mat!C49</f>
        <v>0</v>
      </c>
      <c r="D49" s="180">
        <f>Mat!D49</f>
        <v>0</v>
      </c>
      <c r="E49" s="180">
        <f>Mat!E49</f>
        <v>0</v>
      </c>
      <c r="F49" s="180">
        <f>Mat!F49</f>
        <v>0</v>
      </c>
      <c r="G49" s="180">
        <f>Mat!G49</f>
        <v>0</v>
      </c>
      <c r="H49" s="189">
        <f t="shared" si="4"/>
        <v>0</v>
      </c>
      <c r="I49" s="632">
        <f>Mat!H49</f>
        <v>0</v>
      </c>
      <c r="J49" s="633">
        <f>Mat!J49</f>
        <v>0</v>
      </c>
      <c r="K49" s="634">
        <f>Mat!K49</f>
        <v>0</v>
      </c>
      <c r="L49" s="122"/>
      <c r="M49" s="122"/>
      <c r="N49" s="122"/>
      <c r="O49" s="122"/>
      <c r="P49" s="122"/>
      <c r="Q49" s="122"/>
      <c r="R49" s="288"/>
      <c r="S49" s="288"/>
      <c r="T49" s="388">
        <f t="shared" si="1"/>
        <v>0</v>
      </c>
      <c r="U49" s="388">
        <f t="shared" si="0"/>
        <v>1</v>
      </c>
      <c r="W49" s="379">
        <f t="shared" si="2"/>
        <v>0</v>
      </c>
    </row>
    <row r="50" spans="1:26">
      <c r="A50" s="200">
        <v>19</v>
      </c>
      <c r="B50" s="39" t="s">
        <v>335</v>
      </c>
      <c r="C50" s="362">
        <f>Mat!C50</f>
        <v>0</v>
      </c>
      <c r="D50" s="180">
        <f>Mat!D50</f>
        <v>0</v>
      </c>
      <c r="E50" s="180">
        <f>Mat!E50</f>
        <v>0</v>
      </c>
      <c r="F50" s="180">
        <f>Mat!F50</f>
        <v>0</v>
      </c>
      <c r="G50" s="180">
        <f>Mat!G50</f>
        <v>0</v>
      </c>
      <c r="H50" s="189">
        <f t="shared" si="4"/>
        <v>0</v>
      </c>
      <c r="I50" s="632">
        <f>Mat!H50</f>
        <v>0</v>
      </c>
      <c r="J50" s="633">
        <f>Mat!J50</f>
        <v>0</v>
      </c>
      <c r="K50" s="634">
        <f>Mat!K50</f>
        <v>0</v>
      </c>
      <c r="L50" s="122"/>
      <c r="M50" s="122"/>
      <c r="N50" s="122"/>
      <c r="O50" s="122"/>
      <c r="P50" s="122"/>
      <c r="Q50" s="122"/>
      <c r="R50" s="288"/>
      <c r="S50" s="288"/>
      <c r="T50" s="388">
        <f t="shared" si="1"/>
        <v>0</v>
      </c>
      <c r="U50" s="388">
        <f t="shared" si="0"/>
        <v>1</v>
      </c>
      <c r="W50" s="379">
        <f t="shared" si="2"/>
        <v>0</v>
      </c>
    </row>
    <row r="51" spans="1:26">
      <c r="A51" s="200">
        <v>20</v>
      </c>
      <c r="B51" s="39" t="s">
        <v>336</v>
      </c>
      <c r="C51" s="362">
        <f>Mat!C51</f>
        <v>0</v>
      </c>
      <c r="D51" s="180">
        <f>Mat!D51</f>
        <v>0</v>
      </c>
      <c r="E51" s="180">
        <f>Mat!E51</f>
        <v>0</v>
      </c>
      <c r="F51" s="180">
        <f>Mat!F51</f>
        <v>0</v>
      </c>
      <c r="G51" s="180">
        <f>Mat!G51</f>
        <v>0</v>
      </c>
      <c r="H51" s="189">
        <f t="shared" si="4"/>
        <v>0</v>
      </c>
      <c r="I51" s="632">
        <f>Mat!H51</f>
        <v>0</v>
      </c>
      <c r="J51" s="633">
        <f>Mat!J51</f>
        <v>0</v>
      </c>
      <c r="K51" s="634">
        <f>Mat!K51</f>
        <v>0</v>
      </c>
      <c r="L51" s="122"/>
      <c r="M51" s="122"/>
      <c r="N51" s="122"/>
      <c r="O51" s="122"/>
      <c r="P51" s="122"/>
      <c r="Q51" s="122"/>
      <c r="R51" s="288"/>
      <c r="S51" s="288"/>
      <c r="T51" s="388">
        <f t="shared" si="1"/>
        <v>0</v>
      </c>
      <c r="U51" s="388">
        <f t="shared" si="0"/>
        <v>1</v>
      </c>
      <c r="W51" s="379">
        <f t="shared" si="2"/>
        <v>0</v>
      </c>
    </row>
    <row r="52" spans="1:26">
      <c r="A52" s="200">
        <v>21</v>
      </c>
      <c r="B52" s="39" t="s">
        <v>337</v>
      </c>
      <c r="C52" s="362">
        <f>Mat!C52</f>
        <v>0</v>
      </c>
      <c r="D52" s="180">
        <f>Mat!D52</f>
        <v>0</v>
      </c>
      <c r="E52" s="180">
        <f>Mat!E52</f>
        <v>0</v>
      </c>
      <c r="F52" s="180">
        <f>Mat!F52</f>
        <v>0</v>
      </c>
      <c r="G52" s="180">
        <f>Mat!G52</f>
        <v>0</v>
      </c>
      <c r="H52" s="189">
        <f t="shared" si="4"/>
        <v>0</v>
      </c>
      <c r="I52" s="632">
        <f>Mat!H52</f>
        <v>0</v>
      </c>
      <c r="J52" s="633">
        <f>Mat!J52</f>
        <v>0</v>
      </c>
      <c r="K52" s="634">
        <f>Mat!K52</f>
        <v>0</v>
      </c>
      <c r="L52" s="122"/>
      <c r="M52" s="122"/>
      <c r="N52" s="122"/>
      <c r="O52" s="122"/>
      <c r="P52" s="122"/>
      <c r="Q52" s="122"/>
      <c r="R52" s="288"/>
      <c r="S52" s="288"/>
      <c r="T52" s="388">
        <f t="shared" si="1"/>
        <v>0</v>
      </c>
      <c r="U52" s="388">
        <f t="shared" si="0"/>
        <v>1</v>
      </c>
      <c r="W52" s="379">
        <f t="shared" si="2"/>
        <v>0</v>
      </c>
    </row>
    <row r="53" spans="1:26">
      <c r="A53" s="200">
        <v>22</v>
      </c>
      <c r="B53" s="39" t="s">
        <v>338</v>
      </c>
      <c r="C53" s="362">
        <f>Mat!C53</f>
        <v>0</v>
      </c>
      <c r="D53" s="180">
        <f>Mat!D53</f>
        <v>0</v>
      </c>
      <c r="E53" s="180">
        <f>Mat!E53</f>
        <v>0</v>
      </c>
      <c r="F53" s="180">
        <f>Mat!F53</f>
        <v>0</v>
      </c>
      <c r="G53" s="180">
        <f>Mat!G53</f>
        <v>0</v>
      </c>
      <c r="H53" s="189">
        <f t="shared" si="4"/>
        <v>0</v>
      </c>
      <c r="I53" s="632">
        <f>Mat!H53</f>
        <v>0</v>
      </c>
      <c r="J53" s="633">
        <f>Mat!J53</f>
        <v>0</v>
      </c>
      <c r="K53" s="634">
        <f>Mat!K53</f>
        <v>0</v>
      </c>
      <c r="L53" s="122"/>
      <c r="M53" s="122"/>
      <c r="N53" s="122"/>
      <c r="O53" s="122"/>
      <c r="P53" s="122"/>
      <c r="Q53" s="122"/>
      <c r="R53" s="288"/>
      <c r="S53" s="288"/>
      <c r="T53" s="388">
        <f t="shared" si="1"/>
        <v>0</v>
      </c>
      <c r="U53" s="388">
        <f t="shared" si="0"/>
        <v>1</v>
      </c>
      <c r="W53" s="379">
        <f t="shared" si="2"/>
        <v>0</v>
      </c>
    </row>
    <row r="54" spans="1:26">
      <c r="A54" s="200">
        <v>23</v>
      </c>
      <c r="B54" s="39" t="s">
        <v>339</v>
      </c>
      <c r="C54" s="362">
        <f>Mat!C54</f>
        <v>0</v>
      </c>
      <c r="D54" s="180">
        <f>Mat!D54</f>
        <v>0</v>
      </c>
      <c r="E54" s="180">
        <f>Mat!E54</f>
        <v>0</v>
      </c>
      <c r="F54" s="180">
        <f>Mat!F54</f>
        <v>0</v>
      </c>
      <c r="G54" s="180">
        <f>Mat!G54</f>
        <v>0</v>
      </c>
      <c r="H54" s="189">
        <f t="shared" si="4"/>
        <v>0</v>
      </c>
      <c r="I54" s="632">
        <f>Mat!H54</f>
        <v>0</v>
      </c>
      <c r="J54" s="633">
        <f>Mat!J54</f>
        <v>0</v>
      </c>
      <c r="K54" s="634">
        <f>Mat!K54</f>
        <v>0</v>
      </c>
      <c r="L54" s="122"/>
      <c r="M54" s="122"/>
      <c r="N54" s="122"/>
      <c r="O54" s="122"/>
      <c r="P54" s="122"/>
      <c r="Q54" s="122"/>
      <c r="R54" s="288"/>
      <c r="S54" s="288"/>
      <c r="T54" s="388">
        <f t="shared" si="1"/>
        <v>0</v>
      </c>
      <c r="U54" s="388">
        <f t="shared" si="0"/>
        <v>1</v>
      </c>
      <c r="W54" s="379">
        <f t="shared" si="2"/>
        <v>0</v>
      </c>
    </row>
    <row r="55" spans="1:26">
      <c r="A55" s="200">
        <v>24</v>
      </c>
      <c r="B55" s="39" t="s">
        <v>340</v>
      </c>
      <c r="C55" s="362">
        <f>Mat!C55</f>
        <v>0</v>
      </c>
      <c r="D55" s="180">
        <f>Mat!D55</f>
        <v>0</v>
      </c>
      <c r="E55" s="180">
        <f>Mat!E55</f>
        <v>0</v>
      </c>
      <c r="F55" s="180">
        <f>Mat!F55</f>
        <v>0</v>
      </c>
      <c r="G55" s="180">
        <f>Mat!G55</f>
        <v>0</v>
      </c>
      <c r="H55" s="189">
        <f>T55*U55</f>
        <v>0</v>
      </c>
      <c r="I55" s="632">
        <f>Mat!H55</f>
        <v>0</v>
      </c>
      <c r="J55" s="633">
        <f>Mat!J55</f>
        <v>0</v>
      </c>
      <c r="K55" s="634">
        <f>Mat!K55</f>
        <v>0</v>
      </c>
      <c r="L55" s="122"/>
      <c r="M55" s="122"/>
      <c r="N55" s="122"/>
      <c r="O55" s="122"/>
      <c r="P55" s="122"/>
      <c r="Q55" s="122"/>
      <c r="R55" s="288"/>
      <c r="S55" s="288"/>
      <c r="T55" s="388">
        <f t="shared" si="1"/>
        <v>0</v>
      </c>
      <c r="U55" s="388">
        <f t="shared" si="0"/>
        <v>1</v>
      </c>
      <c r="W55" s="379">
        <f t="shared" si="2"/>
        <v>0</v>
      </c>
    </row>
    <row r="56" spans="1:26">
      <c r="A56" s="200">
        <v>25</v>
      </c>
      <c r="B56" s="39" t="s">
        <v>341</v>
      </c>
      <c r="C56" s="463">
        <f>Mat!C56</f>
        <v>0</v>
      </c>
      <c r="D56" s="464">
        <f>Mat!D56</f>
        <v>0</v>
      </c>
      <c r="E56" s="464">
        <f>Mat!E56</f>
        <v>0</v>
      </c>
      <c r="F56" s="180">
        <f>Mat!F56</f>
        <v>0</v>
      </c>
      <c r="G56" s="180">
        <f>Mat!G56</f>
        <v>0</v>
      </c>
      <c r="H56" s="189">
        <f>T56*U56</f>
        <v>0</v>
      </c>
      <c r="I56" s="632">
        <f>Mat!H56</f>
        <v>0</v>
      </c>
      <c r="J56" s="633">
        <f>Mat!J56</f>
        <v>0</v>
      </c>
      <c r="K56" s="634">
        <f>Mat!K56</f>
        <v>0</v>
      </c>
      <c r="L56" s="122"/>
      <c r="M56" s="122"/>
      <c r="N56" s="122"/>
      <c r="O56" s="122"/>
      <c r="P56" s="122"/>
      <c r="Q56" s="122"/>
      <c r="R56" s="288"/>
      <c r="S56" s="288"/>
      <c r="T56" s="388">
        <f t="shared" si="1"/>
        <v>0</v>
      </c>
      <c r="U56" s="388">
        <f t="shared" si="0"/>
        <v>1</v>
      </c>
      <c r="W56" s="379">
        <f t="shared" si="2"/>
        <v>0</v>
      </c>
    </row>
    <row r="57" spans="1:26">
      <c r="B57" s="280"/>
      <c r="C57" s="37"/>
      <c r="D57" s="37"/>
      <c r="E57" s="37"/>
      <c r="F57" s="37"/>
      <c r="G57" s="37"/>
    </row>
    <row r="58" spans="1:26" ht="21">
      <c r="A58" s="276"/>
      <c r="B58" s="306" t="s">
        <v>415</v>
      </c>
      <c r="C58" s="2"/>
      <c r="D58" s="2"/>
      <c r="E58" s="2"/>
      <c r="F58" s="2"/>
      <c r="G58" s="2"/>
      <c r="H58" s="2"/>
      <c r="I58" s="2"/>
      <c r="J58" s="277"/>
      <c r="K58" s="277"/>
      <c r="L58" s="278"/>
      <c r="M58" s="451"/>
      <c r="N58" s="451"/>
      <c r="O58" s="451"/>
      <c r="P58" s="278"/>
    </row>
    <row r="59" spans="1:26">
      <c r="B59" s="284"/>
    </row>
    <row r="60" spans="1:26" ht="15.75" thickBot="1">
      <c r="A60" s="281" t="s">
        <v>420</v>
      </c>
      <c r="B60" s="284"/>
      <c r="M60" s="37"/>
      <c r="N60" s="37"/>
    </row>
    <row r="61" spans="1:26" ht="35.25" customHeight="1">
      <c r="A61" s="614" t="s">
        <v>2</v>
      </c>
      <c r="B61" s="604" t="s">
        <v>414</v>
      </c>
      <c r="C61" s="607" t="s">
        <v>417</v>
      </c>
      <c r="D61" s="604" t="s">
        <v>418</v>
      </c>
      <c r="E61" s="607" t="s">
        <v>419</v>
      </c>
      <c r="F61" s="607" t="s">
        <v>421</v>
      </c>
      <c r="G61" s="607" t="s">
        <v>422</v>
      </c>
      <c r="H61" s="607" t="s">
        <v>423</v>
      </c>
      <c r="I61" s="607" t="s">
        <v>424</v>
      </c>
      <c r="J61" s="607" t="s">
        <v>425</v>
      </c>
      <c r="K61" s="607" t="s">
        <v>460</v>
      </c>
      <c r="L61" s="435" t="s">
        <v>34</v>
      </c>
      <c r="M61" s="436">
        <f>'SUMMARY OTTV'!$H$20</f>
        <v>34.663947608761134</v>
      </c>
      <c r="N61" s="437"/>
      <c r="O61" s="437"/>
      <c r="P61" s="437"/>
      <c r="Q61" s="437"/>
      <c r="T61" s="619" t="s">
        <v>279</v>
      </c>
      <c r="U61" s="619" t="s">
        <v>280</v>
      </c>
      <c r="V61" s="395" t="s">
        <v>258</v>
      </c>
      <c r="W61" s="250" t="s">
        <v>281</v>
      </c>
      <c r="X61" s="618" t="s">
        <v>61</v>
      </c>
      <c r="Y61" s="617" t="s">
        <v>25</v>
      </c>
      <c r="Z61" s="617" t="s">
        <v>52</v>
      </c>
    </row>
    <row r="62" spans="1:26" ht="12.75" customHeight="1">
      <c r="A62" s="615"/>
      <c r="B62" s="605"/>
      <c r="C62" s="608"/>
      <c r="D62" s="605"/>
      <c r="E62" s="608"/>
      <c r="F62" s="608"/>
      <c r="G62" s="608"/>
      <c r="H62" s="608"/>
      <c r="I62" s="608"/>
      <c r="J62" s="608"/>
      <c r="K62" s="608"/>
      <c r="L62" s="438"/>
      <c r="M62" s="439"/>
      <c r="N62" s="437"/>
      <c r="O62" s="437"/>
      <c r="P62" s="437"/>
      <c r="Q62" s="437"/>
      <c r="S62" s="307"/>
      <c r="T62" s="619"/>
      <c r="U62" s="619"/>
      <c r="V62" s="395"/>
      <c r="W62" s="250"/>
      <c r="X62" s="618"/>
      <c r="Y62" s="617"/>
      <c r="Z62" s="617"/>
    </row>
    <row r="63" spans="1:26" ht="15.75">
      <c r="A63" s="615"/>
      <c r="B63" s="605"/>
      <c r="C63" s="608"/>
      <c r="D63" s="605"/>
      <c r="E63" s="249" t="s">
        <v>426</v>
      </c>
      <c r="F63" s="608"/>
      <c r="G63" s="608"/>
      <c r="H63" s="249" t="s">
        <v>427</v>
      </c>
      <c r="I63" s="249" t="s">
        <v>428</v>
      </c>
      <c r="J63" s="256" t="s">
        <v>429</v>
      </c>
      <c r="K63" s="608"/>
      <c r="L63" s="440" t="s">
        <v>452</v>
      </c>
      <c r="M63" s="441">
        <f>'SUMMARY OTTV'!$H$38</f>
        <v>14.000000000000002</v>
      </c>
      <c r="N63" s="437"/>
      <c r="O63" s="437"/>
      <c r="P63" s="437"/>
      <c r="Q63" s="437"/>
      <c r="S63" s="308"/>
      <c r="T63" s="619"/>
      <c r="U63" s="619"/>
      <c r="V63" s="396"/>
      <c r="W63" s="250"/>
      <c r="X63" s="618"/>
      <c r="Y63" s="240" t="s">
        <v>27</v>
      </c>
      <c r="Z63" s="240"/>
    </row>
    <row r="64" spans="1:26" ht="18.75" customHeight="1" thickBot="1">
      <c r="A64" s="616"/>
      <c r="B64" s="606"/>
      <c r="C64" s="248" t="s">
        <v>112</v>
      </c>
      <c r="D64" s="140" t="s">
        <v>112</v>
      </c>
      <c r="E64" s="248" t="s">
        <v>147</v>
      </c>
      <c r="F64" s="620"/>
      <c r="G64" s="620"/>
      <c r="H64" s="251" t="s">
        <v>261</v>
      </c>
      <c r="I64" s="248"/>
      <c r="J64" s="248" t="s">
        <v>261</v>
      </c>
      <c r="K64" s="620"/>
      <c r="L64" s="442"/>
      <c r="M64" s="443"/>
      <c r="N64" s="444" t="s">
        <v>699</v>
      </c>
      <c r="O64" s="444" t="s">
        <v>700</v>
      </c>
      <c r="P64" s="444" t="s">
        <v>701</v>
      </c>
      <c r="Q64" s="445" t="s">
        <v>702</v>
      </c>
      <c r="T64" s="619"/>
      <c r="U64" s="619"/>
      <c r="V64" s="397" t="s">
        <v>255</v>
      </c>
      <c r="W64" s="241" t="s">
        <v>255</v>
      </c>
      <c r="X64" s="618"/>
      <c r="Y64" s="241"/>
      <c r="Z64" s="241"/>
    </row>
    <row r="65" spans="1:28" s="317" customFormat="1">
      <c r="A65" s="309">
        <v>1</v>
      </c>
      <c r="B65" s="57" t="s">
        <v>475</v>
      </c>
      <c r="C65" s="128">
        <v>4.2</v>
      </c>
      <c r="D65" s="128">
        <v>40</v>
      </c>
      <c r="E65" s="196">
        <f>C65*D65</f>
        <v>168</v>
      </c>
      <c r="F65" s="310" t="s">
        <v>468</v>
      </c>
      <c r="G65" s="311" t="s">
        <v>11</v>
      </c>
      <c r="H65" s="128">
        <f>D65*C65*'SUMMARY OTTV'!R12</f>
        <v>23.520000000000003</v>
      </c>
      <c r="I65" s="128">
        <v>1</v>
      </c>
      <c r="J65" s="254">
        <f>I65*E65</f>
        <v>168</v>
      </c>
      <c r="K65" s="312"/>
      <c r="L65" s="446" t="str">
        <f>B104</f>
        <v>Bata Ringan</v>
      </c>
      <c r="M65" s="443" t="str">
        <f>B140</f>
        <v>glass</v>
      </c>
      <c r="N65" s="443" t="str">
        <f>IF($G:$G=0,"-",IF(INDEX($G:$G,MATCH($G:$G,$B:$B,0))=0,"-",INDEX($G:$G,MATCH(G65,$B:$B,0))))</f>
        <v>-</v>
      </c>
      <c r="O65" s="443">
        <f>IF(H65=0,0,SUMIF($B:$B,$N:$N,C:C))</f>
        <v>0</v>
      </c>
      <c r="P65" s="443">
        <f>SUMIF($B:$B,$N:$N,D:D)</f>
        <v>0</v>
      </c>
      <c r="Q65" s="447">
        <f>G176</f>
        <v>1.0011627906976743</v>
      </c>
      <c r="R65" s="314"/>
      <c r="S65" s="315" t="str">
        <f>IF(F65="",0,INDEX(Mat!B:B,MATCH(F65,Mat!A:A,0)))</f>
        <v>Bata Ringan</v>
      </c>
      <c r="T65" s="398">
        <f t="shared" ref="T65:T89" si="5">IF(F65="",0,INDEX(Alfa_Utara,MATCH(F65,Construction_Name,0)))</f>
        <v>0.5</v>
      </c>
      <c r="U65" s="398">
        <f t="shared" ref="U65:U89" si="6">IF(S65=0,0,VLOOKUP(S65,wall,2,FALSE))</f>
        <v>1.7011384404936403</v>
      </c>
      <c r="V65" s="242">
        <f t="shared" ref="V65:V89" si="7">IF(S65=0,0,VLOOKUP(S65,wall,7,FALSE))</f>
        <v>12</v>
      </c>
      <c r="W65" s="242">
        <f t="shared" ref="W65:W89" si="8">IF(OR(G65="none",G65=0),0,VLOOKUP(G65,fnorth,4,FALSE))</f>
        <v>5.8940000000000001</v>
      </c>
      <c r="X65" s="242">
        <f t="shared" ref="X65:X89" si="9">IF(OR(G65="none",G65=0),0,VLOOKUP(G65,fnorth,7,FALSE))</f>
        <v>1.0011627906976743</v>
      </c>
      <c r="Y65" s="243">
        <f>IF($D$6="","0",(VLOOKUP($D$6,SF,2,FALSE)))</f>
        <v>140</v>
      </c>
      <c r="Z65" s="243">
        <f>IF($D$6="","0",(VLOOKUP($D$6,SF,10,FALSE)))</f>
        <v>5</v>
      </c>
      <c r="AA65" s="316" t="str">
        <f>IF(G65="",0,IF(G65="none","None",INDEX(C:C,MATCH(G65,B:B,0))))</f>
        <v>glass</v>
      </c>
      <c r="AB65" s="316"/>
    </row>
    <row r="66" spans="1:28" s="317" customFormat="1">
      <c r="A66" s="318">
        <v>2</v>
      </c>
      <c r="B66" s="57" t="s">
        <v>476</v>
      </c>
      <c r="C66" s="128"/>
      <c r="D66" s="128"/>
      <c r="E66" s="197">
        <f t="shared" ref="E66:E87" si="10">C66*D66</f>
        <v>0</v>
      </c>
      <c r="F66" s="319"/>
      <c r="G66" s="319"/>
      <c r="H66" s="128"/>
      <c r="I66" s="128"/>
      <c r="J66" s="242">
        <f t="shared" ref="J66:J89" si="11">I66*E66</f>
        <v>0</v>
      </c>
      <c r="K66" s="320"/>
      <c r="L66" s="446">
        <f>B105</f>
        <v>0</v>
      </c>
      <c r="M66" s="443">
        <f t="shared" ref="M66:M89" si="12">B141</f>
        <v>0</v>
      </c>
      <c r="N66" s="443" t="str">
        <f t="shared" ref="N66:N89" si="13">IF($G:$G=0,"-",IF(INDEX($G:$G,MATCH($G:$G,$B:$B,0))=0,"-",INDEX($G:$G,MATCH(G66,$B:$B,0))))</f>
        <v>-</v>
      </c>
      <c r="O66" s="443">
        <f t="shared" ref="O66:O89" si="14">IF(H66=0,0,SUMIF($B:$B,$N:$N,C:C))</f>
        <v>0</v>
      </c>
      <c r="P66" s="443">
        <f t="shared" ref="P66:P89" si="15">SUMIF($B:$B,$N:$N,D:D)</f>
        <v>0</v>
      </c>
      <c r="Q66" s="447">
        <f t="shared" ref="Q66:Q89" si="16">G177</f>
        <v>0</v>
      </c>
      <c r="R66" s="314"/>
      <c r="S66" s="315">
        <f>IF(F66="",0,INDEX(Mat!B:B,MATCH(F66,Mat!A:A,0)))</f>
        <v>0</v>
      </c>
      <c r="T66" s="398">
        <f t="shared" si="5"/>
        <v>0</v>
      </c>
      <c r="U66" s="398">
        <f t="shared" si="6"/>
        <v>0</v>
      </c>
      <c r="V66" s="242">
        <f t="shared" si="7"/>
        <v>0</v>
      </c>
      <c r="W66" s="242">
        <f t="shared" si="8"/>
        <v>0</v>
      </c>
      <c r="X66" s="242">
        <f t="shared" si="9"/>
        <v>0</v>
      </c>
      <c r="Y66" s="243">
        <f>Y65</f>
        <v>140</v>
      </c>
      <c r="Z66" s="243">
        <f>Z65</f>
        <v>5</v>
      </c>
      <c r="AA66" s="316">
        <f>IF(G66="",0,IF(G66="none","None",INDEX(C:C,MATCH(G66,B:B,0))))</f>
        <v>0</v>
      </c>
      <c r="AB66" s="316"/>
    </row>
    <row r="67" spans="1:28" s="317" customFormat="1">
      <c r="A67" s="318">
        <v>3</v>
      </c>
      <c r="B67" s="57" t="s">
        <v>477</v>
      </c>
      <c r="C67" s="128"/>
      <c r="D67" s="128"/>
      <c r="E67" s="197">
        <f t="shared" si="10"/>
        <v>0</v>
      </c>
      <c r="F67" s="319"/>
      <c r="G67" s="319"/>
      <c r="H67" s="128"/>
      <c r="I67" s="128"/>
      <c r="J67" s="242">
        <f t="shared" si="11"/>
        <v>0</v>
      </c>
      <c r="K67" s="320"/>
      <c r="L67" s="446">
        <f t="shared" ref="L67:L89" si="17">B106</f>
        <v>0</v>
      </c>
      <c r="M67" s="443">
        <f t="shared" si="12"/>
        <v>0</v>
      </c>
      <c r="N67" s="443" t="str">
        <f t="shared" si="13"/>
        <v>-</v>
      </c>
      <c r="O67" s="443">
        <f t="shared" si="14"/>
        <v>0</v>
      </c>
      <c r="P67" s="443">
        <f t="shared" si="15"/>
        <v>0</v>
      </c>
      <c r="Q67" s="447">
        <f t="shared" si="16"/>
        <v>0</v>
      </c>
      <c r="R67" s="314"/>
      <c r="S67" s="315">
        <f>IF(F67="",0,INDEX(Mat!B:B,MATCH(F67,Mat!A:A,0)))</f>
        <v>0</v>
      </c>
      <c r="T67" s="398">
        <f t="shared" si="5"/>
        <v>0</v>
      </c>
      <c r="U67" s="398">
        <f t="shared" si="6"/>
        <v>0</v>
      </c>
      <c r="V67" s="242">
        <f t="shared" si="7"/>
        <v>0</v>
      </c>
      <c r="W67" s="242">
        <f t="shared" si="8"/>
        <v>0</v>
      </c>
      <c r="X67" s="242">
        <f t="shared" si="9"/>
        <v>0</v>
      </c>
      <c r="Y67" s="243">
        <f t="shared" ref="Y67:Z89" si="18">Y66</f>
        <v>140</v>
      </c>
      <c r="Z67" s="243">
        <f t="shared" si="18"/>
        <v>5</v>
      </c>
      <c r="AA67" s="316">
        <f t="shared" ref="AA67:AA89" si="19">IF(G67="",0,INDEX(C:C,MATCH(G67,B:B,0)))</f>
        <v>0</v>
      </c>
      <c r="AB67" s="316"/>
    </row>
    <row r="68" spans="1:28" s="317" customFormat="1">
      <c r="A68" s="318">
        <v>4</v>
      </c>
      <c r="B68" s="57" t="s">
        <v>478</v>
      </c>
      <c r="C68" s="128"/>
      <c r="D68" s="128"/>
      <c r="E68" s="197">
        <f t="shared" si="10"/>
        <v>0</v>
      </c>
      <c r="F68" s="319"/>
      <c r="G68" s="319"/>
      <c r="H68" s="128"/>
      <c r="I68" s="128"/>
      <c r="J68" s="242">
        <f t="shared" si="11"/>
        <v>0</v>
      </c>
      <c r="K68" s="320"/>
      <c r="L68" s="446">
        <f t="shared" si="17"/>
        <v>0</v>
      </c>
      <c r="M68" s="443">
        <f t="shared" si="12"/>
        <v>0</v>
      </c>
      <c r="N68" s="443" t="str">
        <f t="shared" si="13"/>
        <v>-</v>
      </c>
      <c r="O68" s="443">
        <f t="shared" si="14"/>
        <v>0</v>
      </c>
      <c r="P68" s="443">
        <f t="shared" si="15"/>
        <v>0</v>
      </c>
      <c r="Q68" s="447">
        <f t="shared" si="16"/>
        <v>0</v>
      </c>
      <c r="R68" s="314"/>
      <c r="S68" s="315">
        <f>IF(F68="",0,INDEX(Mat!B:B,MATCH(F68,Mat!A:A,0)))</f>
        <v>0</v>
      </c>
      <c r="T68" s="398">
        <f t="shared" si="5"/>
        <v>0</v>
      </c>
      <c r="U68" s="398">
        <f t="shared" si="6"/>
        <v>0</v>
      </c>
      <c r="V68" s="242">
        <f t="shared" si="7"/>
        <v>0</v>
      </c>
      <c r="W68" s="242">
        <f t="shared" si="8"/>
        <v>0</v>
      </c>
      <c r="X68" s="242">
        <f t="shared" si="9"/>
        <v>0</v>
      </c>
      <c r="Y68" s="243">
        <f t="shared" si="18"/>
        <v>140</v>
      </c>
      <c r="Z68" s="243">
        <f t="shared" si="18"/>
        <v>5</v>
      </c>
      <c r="AA68" s="316">
        <f t="shared" si="19"/>
        <v>0</v>
      </c>
      <c r="AB68" s="316"/>
    </row>
    <row r="69" spans="1:28" s="317" customFormat="1">
      <c r="A69" s="318">
        <v>5</v>
      </c>
      <c r="B69" s="57" t="s">
        <v>479</v>
      </c>
      <c r="C69" s="128"/>
      <c r="D69" s="128"/>
      <c r="E69" s="197">
        <f t="shared" si="10"/>
        <v>0</v>
      </c>
      <c r="F69" s="319"/>
      <c r="G69" s="319"/>
      <c r="H69" s="128"/>
      <c r="I69" s="128"/>
      <c r="J69" s="242">
        <f t="shared" si="11"/>
        <v>0</v>
      </c>
      <c r="K69" s="320"/>
      <c r="L69" s="446">
        <f t="shared" si="17"/>
        <v>0</v>
      </c>
      <c r="M69" s="443">
        <f t="shared" si="12"/>
        <v>0</v>
      </c>
      <c r="N69" s="443" t="str">
        <f t="shared" si="13"/>
        <v>-</v>
      </c>
      <c r="O69" s="443">
        <f t="shared" si="14"/>
        <v>0</v>
      </c>
      <c r="P69" s="443">
        <f t="shared" si="15"/>
        <v>0</v>
      </c>
      <c r="Q69" s="447">
        <f t="shared" si="16"/>
        <v>0</v>
      </c>
      <c r="R69" s="314"/>
      <c r="S69" s="315">
        <f>IF(F69="",0,INDEX(Mat!B:B,MATCH(F69,Mat!A:A,0)))</f>
        <v>0</v>
      </c>
      <c r="T69" s="398">
        <f t="shared" si="5"/>
        <v>0</v>
      </c>
      <c r="U69" s="398">
        <f t="shared" si="6"/>
        <v>0</v>
      </c>
      <c r="V69" s="242">
        <f t="shared" si="7"/>
        <v>0</v>
      </c>
      <c r="W69" s="242">
        <f t="shared" si="8"/>
        <v>0</v>
      </c>
      <c r="X69" s="242">
        <f t="shared" si="9"/>
        <v>0</v>
      </c>
      <c r="Y69" s="243">
        <f t="shared" si="18"/>
        <v>140</v>
      </c>
      <c r="Z69" s="243">
        <f t="shared" si="18"/>
        <v>5</v>
      </c>
      <c r="AA69" s="316">
        <f t="shared" si="19"/>
        <v>0</v>
      </c>
      <c r="AB69" s="316"/>
    </row>
    <row r="70" spans="1:28" s="317" customFormat="1">
      <c r="A70" s="318">
        <v>6</v>
      </c>
      <c r="B70" s="57" t="s">
        <v>480</v>
      </c>
      <c r="C70" s="128"/>
      <c r="D70" s="128"/>
      <c r="E70" s="197">
        <f t="shared" si="10"/>
        <v>0</v>
      </c>
      <c r="F70" s="319"/>
      <c r="G70" s="319"/>
      <c r="H70" s="128"/>
      <c r="I70" s="128"/>
      <c r="J70" s="242">
        <f t="shared" si="11"/>
        <v>0</v>
      </c>
      <c r="K70" s="320"/>
      <c r="L70" s="446">
        <f t="shared" si="17"/>
        <v>0</v>
      </c>
      <c r="M70" s="443">
        <f t="shared" si="12"/>
        <v>0</v>
      </c>
      <c r="N70" s="443" t="str">
        <f t="shared" si="13"/>
        <v>-</v>
      </c>
      <c r="O70" s="443">
        <f t="shared" si="14"/>
        <v>0</v>
      </c>
      <c r="P70" s="443">
        <f t="shared" si="15"/>
        <v>0</v>
      </c>
      <c r="Q70" s="447">
        <f t="shared" si="16"/>
        <v>0</v>
      </c>
      <c r="R70" s="314"/>
      <c r="S70" s="315">
        <f>IF(F70="",0,INDEX(Mat!B:B,MATCH(F70,Mat!A:A,0)))</f>
        <v>0</v>
      </c>
      <c r="T70" s="398">
        <f t="shared" si="5"/>
        <v>0</v>
      </c>
      <c r="U70" s="398">
        <f t="shared" si="6"/>
        <v>0</v>
      </c>
      <c r="V70" s="242">
        <f t="shared" si="7"/>
        <v>0</v>
      </c>
      <c r="W70" s="242">
        <f t="shared" si="8"/>
        <v>0</v>
      </c>
      <c r="X70" s="242">
        <f t="shared" si="9"/>
        <v>0</v>
      </c>
      <c r="Y70" s="243">
        <f t="shared" si="18"/>
        <v>140</v>
      </c>
      <c r="Z70" s="243">
        <f t="shared" si="18"/>
        <v>5</v>
      </c>
      <c r="AA70" s="316">
        <f t="shared" si="19"/>
        <v>0</v>
      </c>
      <c r="AB70" s="316"/>
    </row>
    <row r="71" spans="1:28" s="317" customFormat="1">
      <c r="A71" s="318">
        <v>7</v>
      </c>
      <c r="B71" s="57" t="s">
        <v>481</v>
      </c>
      <c r="C71" s="128"/>
      <c r="D71" s="128"/>
      <c r="E71" s="197">
        <f t="shared" si="10"/>
        <v>0</v>
      </c>
      <c r="F71" s="319"/>
      <c r="G71" s="319"/>
      <c r="H71" s="128"/>
      <c r="I71" s="128"/>
      <c r="J71" s="242">
        <f t="shared" si="11"/>
        <v>0</v>
      </c>
      <c r="K71" s="320"/>
      <c r="L71" s="446">
        <f t="shared" si="17"/>
        <v>0</v>
      </c>
      <c r="M71" s="443">
        <f t="shared" si="12"/>
        <v>0</v>
      </c>
      <c r="N71" s="443" t="str">
        <f t="shared" si="13"/>
        <v>-</v>
      </c>
      <c r="O71" s="443">
        <f t="shared" si="14"/>
        <v>0</v>
      </c>
      <c r="P71" s="443">
        <f t="shared" si="15"/>
        <v>0</v>
      </c>
      <c r="Q71" s="447">
        <f t="shared" si="16"/>
        <v>0</v>
      </c>
      <c r="R71" s="314"/>
      <c r="S71" s="315">
        <f>IF(F71="",0,INDEX(Mat!B:B,MATCH(F71,Mat!A:A,0)))</f>
        <v>0</v>
      </c>
      <c r="T71" s="398">
        <f t="shared" si="5"/>
        <v>0</v>
      </c>
      <c r="U71" s="398">
        <f t="shared" si="6"/>
        <v>0</v>
      </c>
      <c r="V71" s="242">
        <f t="shared" si="7"/>
        <v>0</v>
      </c>
      <c r="W71" s="242">
        <f t="shared" si="8"/>
        <v>0</v>
      </c>
      <c r="X71" s="242">
        <f t="shared" si="9"/>
        <v>0</v>
      </c>
      <c r="Y71" s="243">
        <f t="shared" si="18"/>
        <v>140</v>
      </c>
      <c r="Z71" s="243">
        <f t="shared" si="18"/>
        <v>5</v>
      </c>
      <c r="AA71" s="316">
        <f t="shared" si="19"/>
        <v>0</v>
      </c>
      <c r="AB71" s="316"/>
    </row>
    <row r="72" spans="1:28" s="317" customFormat="1">
      <c r="A72" s="318">
        <v>8</v>
      </c>
      <c r="B72" s="57" t="s">
        <v>482</v>
      </c>
      <c r="C72" s="128"/>
      <c r="D72" s="128"/>
      <c r="E72" s="197">
        <f t="shared" si="10"/>
        <v>0</v>
      </c>
      <c r="F72" s="319"/>
      <c r="G72" s="319"/>
      <c r="H72" s="128"/>
      <c r="I72" s="128"/>
      <c r="J72" s="242">
        <f t="shared" si="11"/>
        <v>0</v>
      </c>
      <c r="K72" s="320"/>
      <c r="L72" s="446">
        <f t="shared" si="17"/>
        <v>0</v>
      </c>
      <c r="M72" s="443">
        <f t="shared" si="12"/>
        <v>0</v>
      </c>
      <c r="N72" s="443" t="str">
        <f t="shared" si="13"/>
        <v>-</v>
      </c>
      <c r="O72" s="443">
        <f t="shared" si="14"/>
        <v>0</v>
      </c>
      <c r="P72" s="443">
        <f t="shared" si="15"/>
        <v>0</v>
      </c>
      <c r="Q72" s="447">
        <f t="shared" si="16"/>
        <v>0</v>
      </c>
      <c r="R72" s="314"/>
      <c r="S72" s="315">
        <f>IF(F72="",0,INDEX(Mat!B:B,MATCH(F72,Mat!A:A,0)))</f>
        <v>0</v>
      </c>
      <c r="T72" s="398">
        <f t="shared" si="5"/>
        <v>0</v>
      </c>
      <c r="U72" s="398">
        <f t="shared" si="6"/>
        <v>0</v>
      </c>
      <c r="V72" s="242">
        <f t="shared" si="7"/>
        <v>0</v>
      </c>
      <c r="W72" s="242">
        <f t="shared" si="8"/>
        <v>0</v>
      </c>
      <c r="X72" s="242">
        <f t="shared" si="9"/>
        <v>0</v>
      </c>
      <c r="Y72" s="243">
        <f t="shared" si="18"/>
        <v>140</v>
      </c>
      <c r="Z72" s="243">
        <f t="shared" si="18"/>
        <v>5</v>
      </c>
      <c r="AA72" s="316">
        <f t="shared" si="19"/>
        <v>0</v>
      </c>
      <c r="AB72" s="316"/>
    </row>
    <row r="73" spans="1:28" s="317" customFormat="1">
      <c r="A73" s="318">
        <v>9</v>
      </c>
      <c r="B73" s="57" t="s">
        <v>483</v>
      </c>
      <c r="C73" s="128"/>
      <c r="D73" s="128"/>
      <c r="E73" s="197">
        <f t="shared" si="10"/>
        <v>0</v>
      </c>
      <c r="F73" s="319"/>
      <c r="G73" s="319"/>
      <c r="H73" s="128"/>
      <c r="I73" s="128"/>
      <c r="J73" s="242">
        <f t="shared" si="11"/>
        <v>0</v>
      </c>
      <c r="K73" s="320"/>
      <c r="L73" s="446">
        <f t="shared" si="17"/>
        <v>0</v>
      </c>
      <c r="M73" s="443">
        <f t="shared" si="12"/>
        <v>0</v>
      </c>
      <c r="N73" s="443" t="str">
        <f t="shared" si="13"/>
        <v>-</v>
      </c>
      <c r="O73" s="443">
        <f t="shared" si="14"/>
        <v>0</v>
      </c>
      <c r="P73" s="443">
        <f t="shared" si="15"/>
        <v>0</v>
      </c>
      <c r="Q73" s="447">
        <f t="shared" si="16"/>
        <v>0</v>
      </c>
      <c r="R73" s="314"/>
      <c r="S73" s="315">
        <f>IF(F73="",0,INDEX(Mat!B:B,MATCH(F73,Mat!A:A,0)))</f>
        <v>0</v>
      </c>
      <c r="T73" s="398">
        <f t="shared" si="5"/>
        <v>0</v>
      </c>
      <c r="U73" s="398">
        <f t="shared" si="6"/>
        <v>0</v>
      </c>
      <c r="V73" s="242">
        <f t="shared" si="7"/>
        <v>0</v>
      </c>
      <c r="W73" s="242">
        <f t="shared" si="8"/>
        <v>0</v>
      </c>
      <c r="X73" s="242">
        <f t="shared" si="9"/>
        <v>0</v>
      </c>
      <c r="Y73" s="243">
        <f t="shared" si="18"/>
        <v>140</v>
      </c>
      <c r="Z73" s="243">
        <f t="shared" si="18"/>
        <v>5</v>
      </c>
      <c r="AA73" s="316">
        <f t="shared" si="19"/>
        <v>0</v>
      </c>
      <c r="AB73" s="316"/>
    </row>
    <row r="74" spans="1:28" s="317" customFormat="1">
      <c r="A74" s="318">
        <v>10</v>
      </c>
      <c r="B74" s="57" t="s">
        <v>484</v>
      </c>
      <c r="C74" s="128"/>
      <c r="D74" s="128"/>
      <c r="E74" s="197">
        <f t="shared" si="10"/>
        <v>0</v>
      </c>
      <c r="F74" s="319"/>
      <c r="G74" s="319"/>
      <c r="H74" s="128"/>
      <c r="I74" s="128"/>
      <c r="J74" s="242">
        <f t="shared" si="11"/>
        <v>0</v>
      </c>
      <c r="K74" s="320"/>
      <c r="L74" s="446">
        <f t="shared" si="17"/>
        <v>0</v>
      </c>
      <c r="M74" s="443">
        <f t="shared" si="12"/>
        <v>0</v>
      </c>
      <c r="N74" s="443" t="str">
        <f t="shared" si="13"/>
        <v>-</v>
      </c>
      <c r="O74" s="443">
        <f t="shared" si="14"/>
        <v>0</v>
      </c>
      <c r="P74" s="443">
        <f t="shared" si="15"/>
        <v>0</v>
      </c>
      <c r="Q74" s="447">
        <f t="shared" si="16"/>
        <v>0</v>
      </c>
      <c r="R74" s="314"/>
      <c r="S74" s="315">
        <f>IF(F74="",0,INDEX(Mat!B:B,MATCH(F74,Mat!A:A,0)))</f>
        <v>0</v>
      </c>
      <c r="T74" s="398">
        <f t="shared" si="5"/>
        <v>0</v>
      </c>
      <c r="U74" s="398">
        <f t="shared" si="6"/>
        <v>0</v>
      </c>
      <c r="V74" s="242">
        <f t="shared" si="7"/>
        <v>0</v>
      </c>
      <c r="W74" s="242">
        <f t="shared" si="8"/>
        <v>0</v>
      </c>
      <c r="X74" s="242">
        <f t="shared" si="9"/>
        <v>0</v>
      </c>
      <c r="Y74" s="243">
        <f t="shared" si="18"/>
        <v>140</v>
      </c>
      <c r="Z74" s="243">
        <f t="shared" si="18"/>
        <v>5</v>
      </c>
      <c r="AA74" s="316">
        <f t="shared" si="19"/>
        <v>0</v>
      </c>
      <c r="AB74" s="316"/>
    </row>
    <row r="75" spans="1:28" s="317" customFormat="1">
      <c r="A75" s="318">
        <v>11</v>
      </c>
      <c r="B75" s="57" t="s">
        <v>485</v>
      </c>
      <c r="C75" s="128"/>
      <c r="D75" s="128"/>
      <c r="E75" s="197">
        <f t="shared" si="10"/>
        <v>0</v>
      </c>
      <c r="F75" s="319"/>
      <c r="G75" s="319"/>
      <c r="H75" s="128"/>
      <c r="I75" s="128"/>
      <c r="J75" s="242">
        <f t="shared" si="11"/>
        <v>0</v>
      </c>
      <c r="K75" s="320"/>
      <c r="L75" s="446">
        <f t="shared" si="17"/>
        <v>0</v>
      </c>
      <c r="M75" s="443">
        <f t="shared" si="12"/>
        <v>0</v>
      </c>
      <c r="N75" s="443" t="str">
        <f t="shared" si="13"/>
        <v>-</v>
      </c>
      <c r="O75" s="443">
        <f t="shared" si="14"/>
        <v>0</v>
      </c>
      <c r="P75" s="443">
        <f t="shared" si="15"/>
        <v>0</v>
      </c>
      <c r="Q75" s="447">
        <f t="shared" si="16"/>
        <v>0</v>
      </c>
      <c r="R75" s="314"/>
      <c r="S75" s="315">
        <f>IF(F75="",0,INDEX(Mat!B:B,MATCH(F75,Mat!A:A,0)))</f>
        <v>0</v>
      </c>
      <c r="T75" s="398">
        <f t="shared" si="5"/>
        <v>0</v>
      </c>
      <c r="U75" s="398">
        <f t="shared" si="6"/>
        <v>0</v>
      </c>
      <c r="V75" s="242">
        <f t="shared" si="7"/>
        <v>0</v>
      </c>
      <c r="W75" s="242">
        <f t="shared" si="8"/>
        <v>0</v>
      </c>
      <c r="X75" s="242">
        <f t="shared" si="9"/>
        <v>0</v>
      </c>
      <c r="Y75" s="243">
        <f t="shared" si="18"/>
        <v>140</v>
      </c>
      <c r="Z75" s="243">
        <f t="shared" si="18"/>
        <v>5</v>
      </c>
      <c r="AA75" s="316">
        <f t="shared" si="19"/>
        <v>0</v>
      </c>
      <c r="AB75" s="316"/>
    </row>
    <row r="76" spans="1:28" s="317" customFormat="1">
      <c r="A76" s="318">
        <v>12</v>
      </c>
      <c r="B76" s="57" t="s">
        <v>486</v>
      </c>
      <c r="C76" s="128"/>
      <c r="D76" s="128"/>
      <c r="E76" s="197">
        <f t="shared" si="10"/>
        <v>0</v>
      </c>
      <c r="F76" s="319"/>
      <c r="G76" s="319"/>
      <c r="H76" s="128"/>
      <c r="I76" s="128"/>
      <c r="J76" s="242">
        <f t="shared" si="11"/>
        <v>0</v>
      </c>
      <c r="K76" s="320"/>
      <c r="L76" s="446">
        <f t="shared" si="17"/>
        <v>0</v>
      </c>
      <c r="M76" s="443">
        <f t="shared" si="12"/>
        <v>0</v>
      </c>
      <c r="N76" s="443" t="str">
        <f t="shared" si="13"/>
        <v>-</v>
      </c>
      <c r="O76" s="443">
        <f t="shared" si="14"/>
        <v>0</v>
      </c>
      <c r="P76" s="443">
        <f t="shared" si="15"/>
        <v>0</v>
      </c>
      <c r="Q76" s="447">
        <f t="shared" si="16"/>
        <v>0</v>
      </c>
      <c r="R76" s="314"/>
      <c r="S76" s="315">
        <f>IF(F76="",0,INDEX(Mat!B:B,MATCH(F76,Mat!A:A,0)))</f>
        <v>0</v>
      </c>
      <c r="T76" s="398">
        <f t="shared" si="5"/>
        <v>0</v>
      </c>
      <c r="U76" s="398">
        <f t="shared" si="6"/>
        <v>0</v>
      </c>
      <c r="V76" s="242">
        <f t="shared" si="7"/>
        <v>0</v>
      </c>
      <c r="W76" s="242">
        <f t="shared" si="8"/>
        <v>0</v>
      </c>
      <c r="X76" s="242">
        <f t="shared" si="9"/>
        <v>0</v>
      </c>
      <c r="Y76" s="243">
        <f t="shared" si="18"/>
        <v>140</v>
      </c>
      <c r="Z76" s="243">
        <f t="shared" si="18"/>
        <v>5</v>
      </c>
      <c r="AA76" s="316">
        <f t="shared" si="19"/>
        <v>0</v>
      </c>
      <c r="AB76" s="316"/>
    </row>
    <row r="77" spans="1:28" s="317" customFormat="1">
      <c r="A77" s="318">
        <v>13</v>
      </c>
      <c r="B77" s="57" t="s">
        <v>487</v>
      </c>
      <c r="C77" s="128"/>
      <c r="D77" s="128"/>
      <c r="E77" s="197">
        <f t="shared" si="10"/>
        <v>0</v>
      </c>
      <c r="F77" s="319"/>
      <c r="G77" s="319"/>
      <c r="H77" s="128"/>
      <c r="I77" s="128"/>
      <c r="J77" s="242">
        <f t="shared" si="11"/>
        <v>0</v>
      </c>
      <c r="K77" s="320"/>
      <c r="L77" s="446">
        <f t="shared" si="17"/>
        <v>0</v>
      </c>
      <c r="M77" s="443">
        <f t="shared" si="12"/>
        <v>0</v>
      </c>
      <c r="N77" s="443" t="str">
        <f t="shared" si="13"/>
        <v>-</v>
      </c>
      <c r="O77" s="443">
        <f t="shared" si="14"/>
        <v>0</v>
      </c>
      <c r="P77" s="443">
        <f t="shared" si="15"/>
        <v>0</v>
      </c>
      <c r="Q77" s="447">
        <f t="shared" si="16"/>
        <v>0</v>
      </c>
      <c r="R77" s="314"/>
      <c r="S77" s="315">
        <f>IF(F77="",0,INDEX(Mat!B:B,MATCH(F77,Mat!A:A,0)))</f>
        <v>0</v>
      </c>
      <c r="T77" s="398">
        <f t="shared" si="5"/>
        <v>0</v>
      </c>
      <c r="U77" s="398">
        <f t="shared" si="6"/>
        <v>0</v>
      </c>
      <c r="V77" s="242">
        <f t="shared" si="7"/>
        <v>0</v>
      </c>
      <c r="W77" s="242">
        <f t="shared" si="8"/>
        <v>0</v>
      </c>
      <c r="X77" s="242">
        <f t="shared" si="9"/>
        <v>0</v>
      </c>
      <c r="Y77" s="243">
        <f t="shared" si="18"/>
        <v>140</v>
      </c>
      <c r="Z77" s="243">
        <f t="shared" si="18"/>
        <v>5</v>
      </c>
      <c r="AA77" s="316">
        <f t="shared" si="19"/>
        <v>0</v>
      </c>
      <c r="AB77" s="316"/>
    </row>
    <row r="78" spans="1:28" s="317" customFormat="1">
      <c r="A78" s="318">
        <v>14</v>
      </c>
      <c r="B78" s="57" t="s">
        <v>488</v>
      </c>
      <c r="C78" s="128"/>
      <c r="D78" s="128"/>
      <c r="E78" s="197">
        <f t="shared" si="10"/>
        <v>0</v>
      </c>
      <c r="F78" s="319"/>
      <c r="G78" s="319"/>
      <c r="H78" s="128"/>
      <c r="I78" s="128"/>
      <c r="J78" s="242">
        <f t="shared" si="11"/>
        <v>0</v>
      </c>
      <c r="K78" s="320"/>
      <c r="L78" s="446">
        <f t="shared" si="17"/>
        <v>0</v>
      </c>
      <c r="M78" s="443">
        <f t="shared" si="12"/>
        <v>0</v>
      </c>
      <c r="N78" s="443" t="str">
        <f t="shared" si="13"/>
        <v>-</v>
      </c>
      <c r="O78" s="443">
        <f t="shared" si="14"/>
        <v>0</v>
      </c>
      <c r="P78" s="443">
        <f t="shared" si="15"/>
        <v>0</v>
      </c>
      <c r="Q78" s="447">
        <f t="shared" si="16"/>
        <v>0</v>
      </c>
      <c r="R78" s="314"/>
      <c r="S78" s="315">
        <f>IF(F78="",0,INDEX(Mat!B:B,MATCH(F78,Mat!A:A,0)))</f>
        <v>0</v>
      </c>
      <c r="T78" s="398">
        <f t="shared" si="5"/>
        <v>0</v>
      </c>
      <c r="U78" s="398">
        <f t="shared" si="6"/>
        <v>0</v>
      </c>
      <c r="V78" s="242">
        <f t="shared" si="7"/>
        <v>0</v>
      </c>
      <c r="W78" s="242">
        <f t="shared" si="8"/>
        <v>0</v>
      </c>
      <c r="X78" s="242">
        <f t="shared" si="9"/>
        <v>0</v>
      </c>
      <c r="Y78" s="243">
        <f t="shared" si="18"/>
        <v>140</v>
      </c>
      <c r="Z78" s="243">
        <f t="shared" si="18"/>
        <v>5</v>
      </c>
      <c r="AA78" s="316">
        <f t="shared" si="19"/>
        <v>0</v>
      </c>
      <c r="AB78" s="316"/>
    </row>
    <row r="79" spans="1:28" s="317" customFormat="1">
      <c r="A79" s="318">
        <v>15</v>
      </c>
      <c r="B79" s="57" t="s">
        <v>489</v>
      </c>
      <c r="C79" s="128"/>
      <c r="D79" s="128"/>
      <c r="E79" s="197">
        <f t="shared" si="10"/>
        <v>0</v>
      </c>
      <c r="F79" s="319"/>
      <c r="G79" s="319"/>
      <c r="H79" s="128"/>
      <c r="I79" s="128"/>
      <c r="J79" s="242">
        <f t="shared" si="11"/>
        <v>0</v>
      </c>
      <c r="K79" s="320"/>
      <c r="L79" s="446">
        <f t="shared" si="17"/>
        <v>0</v>
      </c>
      <c r="M79" s="443">
        <f t="shared" si="12"/>
        <v>0</v>
      </c>
      <c r="N79" s="443" t="str">
        <f t="shared" si="13"/>
        <v>-</v>
      </c>
      <c r="O79" s="443">
        <f t="shared" si="14"/>
        <v>0</v>
      </c>
      <c r="P79" s="443">
        <f t="shared" si="15"/>
        <v>0</v>
      </c>
      <c r="Q79" s="447">
        <f t="shared" si="16"/>
        <v>0</v>
      </c>
      <c r="R79" s="314"/>
      <c r="S79" s="315">
        <f>IF(F79="",0,INDEX(Mat!B:B,MATCH(F79,Mat!A:A,0)))</f>
        <v>0</v>
      </c>
      <c r="T79" s="398">
        <f t="shared" si="5"/>
        <v>0</v>
      </c>
      <c r="U79" s="398">
        <f t="shared" si="6"/>
        <v>0</v>
      </c>
      <c r="V79" s="242">
        <f t="shared" si="7"/>
        <v>0</v>
      </c>
      <c r="W79" s="242">
        <f t="shared" si="8"/>
        <v>0</v>
      </c>
      <c r="X79" s="242">
        <f t="shared" si="9"/>
        <v>0</v>
      </c>
      <c r="Y79" s="243">
        <f t="shared" si="18"/>
        <v>140</v>
      </c>
      <c r="Z79" s="243">
        <f t="shared" si="18"/>
        <v>5</v>
      </c>
      <c r="AA79" s="316">
        <f t="shared" si="19"/>
        <v>0</v>
      </c>
      <c r="AB79" s="316"/>
    </row>
    <row r="80" spans="1:28" s="317" customFormat="1">
      <c r="A80" s="318">
        <v>16</v>
      </c>
      <c r="B80" s="57" t="s">
        <v>490</v>
      </c>
      <c r="C80" s="128"/>
      <c r="D80" s="128"/>
      <c r="E80" s="197">
        <f t="shared" si="10"/>
        <v>0</v>
      </c>
      <c r="F80" s="319"/>
      <c r="G80" s="319"/>
      <c r="H80" s="128"/>
      <c r="I80" s="128"/>
      <c r="J80" s="242">
        <f t="shared" si="11"/>
        <v>0</v>
      </c>
      <c r="K80" s="320"/>
      <c r="L80" s="446">
        <f t="shared" si="17"/>
        <v>0</v>
      </c>
      <c r="M80" s="443">
        <f t="shared" si="12"/>
        <v>0</v>
      </c>
      <c r="N80" s="443" t="str">
        <f t="shared" si="13"/>
        <v>-</v>
      </c>
      <c r="O80" s="443">
        <f t="shared" si="14"/>
        <v>0</v>
      </c>
      <c r="P80" s="443">
        <f t="shared" si="15"/>
        <v>0</v>
      </c>
      <c r="Q80" s="447">
        <f t="shared" si="16"/>
        <v>0</v>
      </c>
      <c r="R80" s="314"/>
      <c r="S80" s="315">
        <f>IF(F80="",0,INDEX(Mat!B:B,MATCH(F80,Mat!A:A,0)))</f>
        <v>0</v>
      </c>
      <c r="T80" s="398">
        <f t="shared" si="5"/>
        <v>0</v>
      </c>
      <c r="U80" s="398">
        <f t="shared" si="6"/>
        <v>0</v>
      </c>
      <c r="V80" s="242">
        <f t="shared" si="7"/>
        <v>0</v>
      </c>
      <c r="W80" s="242">
        <f t="shared" si="8"/>
        <v>0</v>
      </c>
      <c r="X80" s="242">
        <f t="shared" si="9"/>
        <v>0</v>
      </c>
      <c r="Y80" s="243">
        <f t="shared" si="18"/>
        <v>140</v>
      </c>
      <c r="Z80" s="243">
        <f t="shared" si="18"/>
        <v>5</v>
      </c>
      <c r="AA80" s="316">
        <f t="shared" si="19"/>
        <v>0</v>
      </c>
      <c r="AB80" s="316"/>
    </row>
    <row r="81" spans="1:28" s="317" customFormat="1">
      <c r="A81" s="318">
        <v>17</v>
      </c>
      <c r="B81" s="57" t="s">
        <v>491</v>
      </c>
      <c r="C81" s="128"/>
      <c r="D81" s="128"/>
      <c r="E81" s="197">
        <f t="shared" si="10"/>
        <v>0</v>
      </c>
      <c r="F81" s="319"/>
      <c r="G81" s="319"/>
      <c r="H81" s="128"/>
      <c r="I81" s="128"/>
      <c r="J81" s="242">
        <f t="shared" si="11"/>
        <v>0</v>
      </c>
      <c r="K81" s="320"/>
      <c r="L81" s="446">
        <f t="shared" si="17"/>
        <v>0</v>
      </c>
      <c r="M81" s="443">
        <f t="shared" si="12"/>
        <v>0</v>
      </c>
      <c r="N81" s="443" t="str">
        <f t="shared" si="13"/>
        <v>-</v>
      </c>
      <c r="O81" s="443">
        <f t="shared" si="14"/>
        <v>0</v>
      </c>
      <c r="P81" s="443">
        <f t="shared" si="15"/>
        <v>0</v>
      </c>
      <c r="Q81" s="447">
        <f t="shared" si="16"/>
        <v>0</v>
      </c>
      <c r="R81" s="314"/>
      <c r="S81" s="315">
        <f>IF(F81="",0,INDEX(Mat!B:B,MATCH(F81,Mat!A:A,0)))</f>
        <v>0</v>
      </c>
      <c r="T81" s="398">
        <f t="shared" si="5"/>
        <v>0</v>
      </c>
      <c r="U81" s="398">
        <f t="shared" si="6"/>
        <v>0</v>
      </c>
      <c r="V81" s="242">
        <f t="shared" si="7"/>
        <v>0</v>
      </c>
      <c r="W81" s="242">
        <f t="shared" si="8"/>
        <v>0</v>
      </c>
      <c r="X81" s="242">
        <f t="shared" si="9"/>
        <v>0</v>
      </c>
      <c r="Y81" s="243">
        <f t="shared" si="18"/>
        <v>140</v>
      </c>
      <c r="Z81" s="243">
        <f t="shared" si="18"/>
        <v>5</v>
      </c>
      <c r="AA81" s="316">
        <f t="shared" si="19"/>
        <v>0</v>
      </c>
      <c r="AB81" s="316"/>
    </row>
    <row r="82" spans="1:28" s="317" customFormat="1">
      <c r="A82" s="318">
        <v>18</v>
      </c>
      <c r="B82" s="57" t="s">
        <v>492</v>
      </c>
      <c r="C82" s="128"/>
      <c r="D82" s="128"/>
      <c r="E82" s="197">
        <f t="shared" si="10"/>
        <v>0</v>
      </c>
      <c r="F82" s="319"/>
      <c r="G82" s="319"/>
      <c r="H82" s="128"/>
      <c r="I82" s="128"/>
      <c r="J82" s="242">
        <f t="shared" si="11"/>
        <v>0</v>
      </c>
      <c r="K82" s="320"/>
      <c r="L82" s="446">
        <f t="shared" si="17"/>
        <v>0</v>
      </c>
      <c r="M82" s="443">
        <f t="shared" si="12"/>
        <v>0</v>
      </c>
      <c r="N82" s="443" t="str">
        <f t="shared" si="13"/>
        <v>-</v>
      </c>
      <c r="O82" s="443">
        <f t="shared" si="14"/>
        <v>0</v>
      </c>
      <c r="P82" s="443">
        <f t="shared" si="15"/>
        <v>0</v>
      </c>
      <c r="Q82" s="447">
        <f t="shared" si="16"/>
        <v>0</v>
      </c>
      <c r="R82" s="314"/>
      <c r="S82" s="315">
        <f>IF(F82="",0,INDEX(Mat!B:B,MATCH(F82,Mat!A:A,0)))</f>
        <v>0</v>
      </c>
      <c r="T82" s="398">
        <f t="shared" si="5"/>
        <v>0</v>
      </c>
      <c r="U82" s="398">
        <f t="shared" si="6"/>
        <v>0</v>
      </c>
      <c r="V82" s="242">
        <f t="shared" si="7"/>
        <v>0</v>
      </c>
      <c r="W82" s="242">
        <f t="shared" si="8"/>
        <v>0</v>
      </c>
      <c r="X82" s="242">
        <f t="shared" si="9"/>
        <v>0</v>
      </c>
      <c r="Y82" s="243">
        <f t="shared" si="18"/>
        <v>140</v>
      </c>
      <c r="Z82" s="243">
        <f t="shared" si="18"/>
        <v>5</v>
      </c>
      <c r="AA82" s="316">
        <f t="shared" si="19"/>
        <v>0</v>
      </c>
      <c r="AB82" s="316"/>
    </row>
    <row r="83" spans="1:28" s="317" customFormat="1">
      <c r="A83" s="318">
        <v>19</v>
      </c>
      <c r="B83" s="57" t="s">
        <v>493</v>
      </c>
      <c r="C83" s="128"/>
      <c r="D83" s="128"/>
      <c r="E83" s="197">
        <f t="shared" si="10"/>
        <v>0</v>
      </c>
      <c r="F83" s="319"/>
      <c r="G83" s="319"/>
      <c r="H83" s="128"/>
      <c r="I83" s="128"/>
      <c r="J83" s="242">
        <f t="shared" si="11"/>
        <v>0</v>
      </c>
      <c r="K83" s="320"/>
      <c r="L83" s="446">
        <f t="shared" si="17"/>
        <v>0</v>
      </c>
      <c r="M83" s="443">
        <f t="shared" si="12"/>
        <v>0</v>
      </c>
      <c r="N83" s="443" t="str">
        <f t="shared" si="13"/>
        <v>-</v>
      </c>
      <c r="O83" s="443">
        <f t="shared" si="14"/>
        <v>0</v>
      </c>
      <c r="P83" s="443">
        <f t="shared" si="15"/>
        <v>0</v>
      </c>
      <c r="Q83" s="447">
        <f t="shared" si="16"/>
        <v>0</v>
      </c>
      <c r="R83" s="314"/>
      <c r="S83" s="315">
        <f>IF(F83="",0,INDEX(Mat!B:B,MATCH(F83,Mat!A:A,0)))</f>
        <v>0</v>
      </c>
      <c r="T83" s="398">
        <f t="shared" si="5"/>
        <v>0</v>
      </c>
      <c r="U83" s="398">
        <f t="shared" si="6"/>
        <v>0</v>
      </c>
      <c r="V83" s="242">
        <f t="shared" si="7"/>
        <v>0</v>
      </c>
      <c r="W83" s="242">
        <f t="shared" si="8"/>
        <v>0</v>
      </c>
      <c r="X83" s="242">
        <f t="shared" si="9"/>
        <v>0</v>
      </c>
      <c r="Y83" s="243">
        <f t="shared" si="18"/>
        <v>140</v>
      </c>
      <c r="Z83" s="243">
        <f t="shared" si="18"/>
        <v>5</v>
      </c>
      <c r="AA83" s="316">
        <f t="shared" si="19"/>
        <v>0</v>
      </c>
      <c r="AB83" s="316"/>
    </row>
    <row r="84" spans="1:28" s="317" customFormat="1">
      <c r="A84" s="318">
        <v>20</v>
      </c>
      <c r="B84" s="57" t="s">
        <v>494</v>
      </c>
      <c r="C84" s="128"/>
      <c r="D84" s="128"/>
      <c r="E84" s="197">
        <f t="shared" si="10"/>
        <v>0</v>
      </c>
      <c r="F84" s="319"/>
      <c r="G84" s="319"/>
      <c r="H84" s="128"/>
      <c r="I84" s="128"/>
      <c r="J84" s="242">
        <f t="shared" si="11"/>
        <v>0</v>
      </c>
      <c r="K84" s="320"/>
      <c r="L84" s="446">
        <f t="shared" si="17"/>
        <v>0</v>
      </c>
      <c r="M84" s="443">
        <f t="shared" si="12"/>
        <v>0</v>
      </c>
      <c r="N84" s="443" t="str">
        <f t="shared" si="13"/>
        <v>-</v>
      </c>
      <c r="O84" s="443">
        <f t="shared" si="14"/>
        <v>0</v>
      </c>
      <c r="P84" s="443">
        <f t="shared" si="15"/>
        <v>0</v>
      </c>
      <c r="Q84" s="447">
        <f t="shared" si="16"/>
        <v>0</v>
      </c>
      <c r="R84" s="314"/>
      <c r="S84" s="315">
        <f>IF(F84="",0,INDEX(Mat!B:B,MATCH(F84,Mat!A:A,0)))</f>
        <v>0</v>
      </c>
      <c r="T84" s="398">
        <f t="shared" si="5"/>
        <v>0</v>
      </c>
      <c r="U84" s="398">
        <f t="shared" si="6"/>
        <v>0</v>
      </c>
      <c r="V84" s="242">
        <f t="shared" si="7"/>
        <v>0</v>
      </c>
      <c r="W84" s="242">
        <f t="shared" si="8"/>
        <v>0</v>
      </c>
      <c r="X84" s="242">
        <f t="shared" si="9"/>
        <v>0</v>
      </c>
      <c r="Y84" s="243">
        <f t="shared" si="18"/>
        <v>140</v>
      </c>
      <c r="Z84" s="243">
        <f t="shared" si="18"/>
        <v>5</v>
      </c>
      <c r="AA84" s="316">
        <f t="shared" si="19"/>
        <v>0</v>
      </c>
      <c r="AB84" s="316"/>
    </row>
    <row r="85" spans="1:28" s="317" customFormat="1">
      <c r="A85" s="318">
        <v>21</v>
      </c>
      <c r="B85" s="57" t="s">
        <v>495</v>
      </c>
      <c r="C85" s="128"/>
      <c r="D85" s="128"/>
      <c r="E85" s="197">
        <f t="shared" si="10"/>
        <v>0</v>
      </c>
      <c r="F85" s="319"/>
      <c r="G85" s="319"/>
      <c r="H85" s="128"/>
      <c r="I85" s="128"/>
      <c r="J85" s="242">
        <f t="shared" si="11"/>
        <v>0</v>
      </c>
      <c r="K85" s="320"/>
      <c r="L85" s="446">
        <f t="shared" si="17"/>
        <v>0</v>
      </c>
      <c r="M85" s="443">
        <f t="shared" si="12"/>
        <v>0</v>
      </c>
      <c r="N85" s="443" t="str">
        <f t="shared" si="13"/>
        <v>-</v>
      </c>
      <c r="O85" s="443">
        <f t="shared" si="14"/>
        <v>0</v>
      </c>
      <c r="P85" s="443">
        <f t="shared" si="15"/>
        <v>0</v>
      </c>
      <c r="Q85" s="447">
        <f t="shared" si="16"/>
        <v>0</v>
      </c>
      <c r="R85" s="314"/>
      <c r="S85" s="315">
        <f>IF(F85="",0,INDEX(Mat!B:B,MATCH(F85,Mat!A:A,0)))</f>
        <v>0</v>
      </c>
      <c r="T85" s="398">
        <f t="shared" si="5"/>
        <v>0</v>
      </c>
      <c r="U85" s="398">
        <f t="shared" si="6"/>
        <v>0</v>
      </c>
      <c r="V85" s="242">
        <f t="shared" si="7"/>
        <v>0</v>
      </c>
      <c r="W85" s="242">
        <f t="shared" si="8"/>
        <v>0</v>
      </c>
      <c r="X85" s="242">
        <f t="shared" si="9"/>
        <v>0</v>
      </c>
      <c r="Y85" s="243">
        <f t="shared" si="18"/>
        <v>140</v>
      </c>
      <c r="Z85" s="243">
        <f t="shared" si="18"/>
        <v>5</v>
      </c>
      <c r="AA85" s="316">
        <f t="shared" si="19"/>
        <v>0</v>
      </c>
      <c r="AB85" s="316"/>
    </row>
    <row r="86" spans="1:28" s="317" customFormat="1">
      <c r="A86" s="318">
        <v>22</v>
      </c>
      <c r="B86" s="57" t="s">
        <v>496</v>
      </c>
      <c r="C86" s="128"/>
      <c r="D86" s="128"/>
      <c r="E86" s="197">
        <f t="shared" si="10"/>
        <v>0</v>
      </c>
      <c r="F86" s="319"/>
      <c r="G86" s="319"/>
      <c r="H86" s="128"/>
      <c r="I86" s="128"/>
      <c r="J86" s="242">
        <f t="shared" si="11"/>
        <v>0</v>
      </c>
      <c r="K86" s="320"/>
      <c r="L86" s="446">
        <f t="shared" si="17"/>
        <v>0</v>
      </c>
      <c r="M86" s="443">
        <f t="shared" si="12"/>
        <v>0</v>
      </c>
      <c r="N86" s="443" t="str">
        <f t="shared" si="13"/>
        <v>-</v>
      </c>
      <c r="O86" s="443">
        <f t="shared" si="14"/>
        <v>0</v>
      </c>
      <c r="P86" s="443">
        <f t="shared" si="15"/>
        <v>0</v>
      </c>
      <c r="Q86" s="447">
        <f t="shared" si="16"/>
        <v>0</v>
      </c>
      <c r="R86" s="314"/>
      <c r="S86" s="315">
        <f>IF(F86="",0,INDEX(Mat!B:B,MATCH(F86,Mat!A:A,0)))</f>
        <v>0</v>
      </c>
      <c r="T86" s="398">
        <f t="shared" si="5"/>
        <v>0</v>
      </c>
      <c r="U86" s="398">
        <f t="shared" si="6"/>
        <v>0</v>
      </c>
      <c r="V86" s="242">
        <f t="shared" si="7"/>
        <v>0</v>
      </c>
      <c r="W86" s="242">
        <f t="shared" si="8"/>
        <v>0</v>
      </c>
      <c r="X86" s="242">
        <f t="shared" si="9"/>
        <v>0</v>
      </c>
      <c r="Y86" s="243">
        <f t="shared" si="18"/>
        <v>140</v>
      </c>
      <c r="Z86" s="243">
        <f t="shared" si="18"/>
        <v>5</v>
      </c>
      <c r="AA86" s="316">
        <f t="shared" si="19"/>
        <v>0</v>
      </c>
      <c r="AB86" s="316"/>
    </row>
    <row r="87" spans="1:28" s="317" customFormat="1">
      <c r="A87" s="318">
        <v>23</v>
      </c>
      <c r="B87" s="57" t="s">
        <v>497</v>
      </c>
      <c r="C87" s="128"/>
      <c r="D87" s="128"/>
      <c r="E87" s="197">
        <f t="shared" si="10"/>
        <v>0</v>
      </c>
      <c r="F87" s="319"/>
      <c r="G87" s="319"/>
      <c r="H87" s="128"/>
      <c r="I87" s="128"/>
      <c r="J87" s="242">
        <f t="shared" si="11"/>
        <v>0</v>
      </c>
      <c r="K87" s="320"/>
      <c r="L87" s="446">
        <f t="shared" si="17"/>
        <v>0</v>
      </c>
      <c r="M87" s="443">
        <f t="shared" si="12"/>
        <v>0</v>
      </c>
      <c r="N87" s="443" t="str">
        <f t="shared" si="13"/>
        <v>-</v>
      </c>
      <c r="O87" s="443">
        <f t="shared" si="14"/>
        <v>0</v>
      </c>
      <c r="P87" s="443">
        <f t="shared" si="15"/>
        <v>0</v>
      </c>
      <c r="Q87" s="447">
        <f t="shared" si="16"/>
        <v>0</v>
      </c>
      <c r="R87" s="314"/>
      <c r="S87" s="315">
        <f>IF(F87="",0,INDEX(Mat!B:B,MATCH(F87,Mat!A:A,0)))</f>
        <v>0</v>
      </c>
      <c r="T87" s="398">
        <f t="shared" si="5"/>
        <v>0</v>
      </c>
      <c r="U87" s="398">
        <f t="shared" si="6"/>
        <v>0</v>
      </c>
      <c r="V87" s="242">
        <f t="shared" si="7"/>
        <v>0</v>
      </c>
      <c r="W87" s="242">
        <f t="shared" si="8"/>
        <v>0</v>
      </c>
      <c r="X87" s="242">
        <f t="shared" si="9"/>
        <v>0</v>
      </c>
      <c r="Y87" s="243">
        <f t="shared" si="18"/>
        <v>140</v>
      </c>
      <c r="Z87" s="243">
        <f t="shared" si="18"/>
        <v>5</v>
      </c>
      <c r="AA87" s="316">
        <f t="shared" si="19"/>
        <v>0</v>
      </c>
      <c r="AB87" s="316"/>
    </row>
    <row r="88" spans="1:28">
      <c r="A88" s="318">
        <v>24</v>
      </c>
      <c r="B88" s="57" t="s">
        <v>498</v>
      </c>
      <c r="C88" s="128"/>
      <c r="D88" s="128"/>
      <c r="E88" s="197">
        <f>C88*D88</f>
        <v>0</v>
      </c>
      <c r="F88" s="319"/>
      <c r="G88" s="319"/>
      <c r="H88" s="128"/>
      <c r="I88" s="128"/>
      <c r="J88" s="242">
        <f t="shared" si="11"/>
        <v>0</v>
      </c>
      <c r="K88" s="321"/>
      <c r="L88" s="446">
        <f t="shared" si="17"/>
        <v>0</v>
      </c>
      <c r="M88" s="443">
        <f t="shared" si="12"/>
        <v>0</v>
      </c>
      <c r="N88" s="443" t="str">
        <f t="shared" si="13"/>
        <v>-</v>
      </c>
      <c r="O88" s="443">
        <f t="shared" si="14"/>
        <v>0</v>
      </c>
      <c r="P88" s="443">
        <f t="shared" si="15"/>
        <v>0</v>
      </c>
      <c r="Q88" s="447">
        <f t="shared" si="16"/>
        <v>0</v>
      </c>
      <c r="R88" s="288"/>
      <c r="S88" s="315">
        <f>IF(F88="",0,INDEX(Mat!B:B,MATCH(F88,Mat!A:A,0)))</f>
        <v>0</v>
      </c>
      <c r="T88" s="398">
        <f t="shared" si="5"/>
        <v>0</v>
      </c>
      <c r="U88" s="398">
        <f t="shared" si="6"/>
        <v>0</v>
      </c>
      <c r="V88" s="242">
        <f t="shared" si="7"/>
        <v>0</v>
      </c>
      <c r="W88" s="242">
        <f t="shared" si="8"/>
        <v>0</v>
      </c>
      <c r="X88" s="242">
        <f t="shared" si="9"/>
        <v>0</v>
      </c>
      <c r="Y88" s="243">
        <f t="shared" si="18"/>
        <v>140</v>
      </c>
      <c r="Z88" s="243">
        <f t="shared" si="18"/>
        <v>5</v>
      </c>
      <c r="AA88" s="316">
        <f t="shared" si="19"/>
        <v>0</v>
      </c>
    </row>
    <row r="89" spans="1:28" ht="15.75" thickBot="1">
      <c r="A89" s="322">
        <v>25</v>
      </c>
      <c r="B89" s="141" t="s">
        <v>499</v>
      </c>
      <c r="C89" s="142"/>
      <c r="D89" s="142"/>
      <c r="E89" s="198">
        <f>C89*D89</f>
        <v>0</v>
      </c>
      <c r="F89" s="323"/>
      <c r="G89" s="323"/>
      <c r="H89" s="142"/>
      <c r="I89" s="142"/>
      <c r="J89" s="255">
        <f t="shared" si="11"/>
        <v>0</v>
      </c>
      <c r="K89" s="324"/>
      <c r="L89" s="446">
        <f t="shared" si="17"/>
        <v>0</v>
      </c>
      <c r="M89" s="443">
        <f t="shared" si="12"/>
        <v>0</v>
      </c>
      <c r="N89" s="443" t="str">
        <f t="shared" si="13"/>
        <v>-</v>
      </c>
      <c r="O89" s="443">
        <f t="shared" si="14"/>
        <v>0</v>
      </c>
      <c r="P89" s="443">
        <f t="shared" si="15"/>
        <v>0</v>
      </c>
      <c r="Q89" s="447">
        <f t="shared" si="16"/>
        <v>0</v>
      </c>
      <c r="R89" s="288"/>
      <c r="S89" s="315">
        <f>IF(F89="",0,INDEX(Mat!B:B,MATCH(F89,Mat!A:A,0)))</f>
        <v>0</v>
      </c>
      <c r="T89" s="398">
        <f t="shared" si="5"/>
        <v>0</v>
      </c>
      <c r="U89" s="398">
        <f t="shared" si="6"/>
        <v>0</v>
      </c>
      <c r="V89" s="242">
        <f t="shared" si="7"/>
        <v>0</v>
      </c>
      <c r="W89" s="242">
        <f t="shared" si="8"/>
        <v>0</v>
      </c>
      <c r="X89" s="242">
        <f t="shared" si="9"/>
        <v>0</v>
      </c>
      <c r="Y89" s="243">
        <f t="shared" si="18"/>
        <v>140</v>
      </c>
      <c r="Z89" s="243">
        <f t="shared" si="18"/>
        <v>5</v>
      </c>
      <c r="AA89" s="316">
        <f t="shared" si="19"/>
        <v>0</v>
      </c>
    </row>
    <row r="92" spans="1:28" ht="15" customHeight="1" thickBot="1">
      <c r="A92" s="41"/>
    </row>
    <row r="93" spans="1:28" ht="38.25" customHeight="1" thickBot="1">
      <c r="A93" s="132" t="s">
        <v>439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6"/>
    </row>
    <row r="94" spans="1:28" ht="15" customHeight="1">
      <c r="A94" s="41"/>
    </row>
    <row r="95" spans="1:28" ht="15" customHeight="1"/>
    <row r="96" spans="1:28" ht="15" customHeight="1"/>
    <row r="97" spans="1:23" ht="21">
      <c r="A97" s="276" t="s">
        <v>28</v>
      </c>
      <c r="B97" s="306" t="s">
        <v>443</v>
      </c>
      <c r="C97" s="56"/>
      <c r="D97" s="56"/>
      <c r="E97" s="56"/>
      <c r="F97" s="56"/>
      <c r="G97" s="56"/>
      <c r="H97" s="56"/>
      <c r="I97" s="56"/>
      <c r="J97" s="276"/>
      <c r="K97" s="276"/>
      <c r="L97" s="452"/>
      <c r="M97" s="278"/>
      <c r="N97" s="278"/>
      <c r="O97" s="278"/>
      <c r="P97" s="278"/>
    </row>
    <row r="98" spans="1:23">
      <c r="B98" s="284"/>
      <c r="C98" s="37"/>
      <c r="D98" s="37"/>
      <c r="E98" s="37"/>
      <c r="F98" s="37"/>
      <c r="G98" s="37"/>
      <c r="H98" s="37"/>
      <c r="I98" s="37"/>
    </row>
    <row r="99" spans="1:23" ht="15.75" thickBot="1">
      <c r="A99" s="281" t="s">
        <v>440</v>
      </c>
      <c r="B99" s="284"/>
      <c r="C99" s="37"/>
      <c r="D99" s="37"/>
      <c r="E99" s="37"/>
      <c r="F99" s="37"/>
      <c r="G99" s="37"/>
      <c r="H99" s="37"/>
      <c r="I99" s="37"/>
    </row>
    <row r="100" spans="1:23" ht="30">
      <c r="A100" s="635" t="s">
        <v>2</v>
      </c>
      <c r="B100" s="609" t="s">
        <v>29</v>
      </c>
      <c r="C100" s="42" t="s">
        <v>425</v>
      </c>
      <c r="D100" s="593" t="s">
        <v>30</v>
      </c>
      <c r="E100" s="244" t="s">
        <v>430</v>
      </c>
      <c r="F100" s="593" t="s">
        <v>31</v>
      </c>
      <c r="G100" s="593" t="s">
        <v>32</v>
      </c>
      <c r="H100" s="244" t="s">
        <v>268</v>
      </c>
      <c r="I100" s="593" t="s">
        <v>258</v>
      </c>
      <c r="J100" s="593" t="s">
        <v>34</v>
      </c>
      <c r="K100" s="43" t="s">
        <v>35</v>
      </c>
      <c r="T100" s="399" t="s">
        <v>425</v>
      </c>
      <c r="U100" s="400" t="s">
        <v>430</v>
      </c>
      <c r="V100" s="622" t="s">
        <v>452</v>
      </c>
      <c r="W100" s="593" t="s">
        <v>32</v>
      </c>
    </row>
    <row r="101" spans="1:23">
      <c r="A101" s="636"/>
      <c r="B101" s="610"/>
      <c r="C101" s="327" t="s">
        <v>147</v>
      </c>
      <c r="D101" s="594"/>
      <c r="E101" s="245" t="s">
        <v>147</v>
      </c>
      <c r="F101" s="594"/>
      <c r="G101" s="594"/>
      <c r="H101" s="245" t="s">
        <v>270</v>
      </c>
      <c r="I101" s="594"/>
      <c r="J101" s="594"/>
      <c r="K101" s="328" t="s">
        <v>269</v>
      </c>
      <c r="T101" s="401" t="s">
        <v>147</v>
      </c>
      <c r="U101" s="402" t="s">
        <v>147</v>
      </c>
      <c r="V101" s="623"/>
      <c r="W101" s="594"/>
    </row>
    <row r="102" spans="1:23">
      <c r="A102" s="636"/>
      <c r="B102" s="602" t="s">
        <v>24</v>
      </c>
      <c r="C102" s="329" t="s">
        <v>37</v>
      </c>
      <c r="D102" s="330" t="s">
        <v>38</v>
      </c>
      <c r="E102" s="330" t="s">
        <v>39</v>
      </c>
      <c r="F102" s="330" t="s">
        <v>40</v>
      </c>
      <c r="G102" s="330" t="s">
        <v>41</v>
      </c>
      <c r="H102" s="330" t="s">
        <v>42</v>
      </c>
      <c r="I102" s="330" t="s">
        <v>43</v>
      </c>
      <c r="J102" s="330" t="s">
        <v>44</v>
      </c>
      <c r="K102" s="331" t="s">
        <v>45</v>
      </c>
      <c r="T102" s="403" t="s">
        <v>37</v>
      </c>
      <c r="U102" s="404" t="s">
        <v>39</v>
      </c>
      <c r="V102" s="404" t="s">
        <v>40</v>
      </c>
      <c r="W102" s="330" t="s">
        <v>41</v>
      </c>
    </row>
    <row r="103" spans="1:23" ht="15.75" thickBot="1">
      <c r="A103" s="637"/>
      <c r="B103" s="603"/>
      <c r="C103" s="332"/>
      <c r="D103" s="333"/>
      <c r="E103" s="332"/>
      <c r="F103" s="333" t="s">
        <v>46</v>
      </c>
      <c r="G103" s="333" t="s">
        <v>47</v>
      </c>
      <c r="H103" s="332"/>
      <c r="I103" s="332"/>
      <c r="J103" s="333" t="s">
        <v>463</v>
      </c>
      <c r="K103" s="334" t="s">
        <v>48</v>
      </c>
      <c r="T103" s="405"/>
      <c r="U103" s="405"/>
      <c r="V103" s="406" t="s">
        <v>46</v>
      </c>
      <c r="W103" s="333" t="s">
        <v>47</v>
      </c>
    </row>
    <row r="104" spans="1:23">
      <c r="A104" s="199" t="str">
        <f>B65</f>
        <v>U 1</v>
      </c>
      <c r="B104" s="235" t="str">
        <f>S65</f>
        <v>Bata Ringan</v>
      </c>
      <c r="C104" s="201">
        <f>T104</f>
        <v>168</v>
      </c>
      <c r="D104" s="201">
        <f>T65</f>
        <v>0.5</v>
      </c>
      <c r="E104" s="201">
        <f>U104</f>
        <v>23.520000000000003</v>
      </c>
      <c r="F104" s="201">
        <f>V104</f>
        <v>0.14000000000000001</v>
      </c>
      <c r="G104" s="201">
        <f>W104</f>
        <v>0.86</v>
      </c>
      <c r="H104" s="201">
        <f>U65</f>
        <v>1.7011384404936403</v>
      </c>
      <c r="I104" s="201">
        <f>V65</f>
        <v>12</v>
      </c>
      <c r="J104" s="201">
        <f>D104*G104*H104*I104</f>
        <v>8.7778743529471832</v>
      </c>
      <c r="K104" s="194">
        <f>C104*J104</f>
        <v>1474.6828912951269</v>
      </c>
      <c r="T104" s="407">
        <f>IF(D104&gt;0,J65,0)</f>
        <v>168</v>
      </c>
      <c r="U104" s="407">
        <f t="shared" ref="U104:U128" si="20">IF(B140=0,0,IF(B140="none",0,H65*I65))</f>
        <v>23.520000000000003</v>
      </c>
      <c r="V104" s="407">
        <f>IF(U104&gt;T104,"#N/A",IF(T104=0,0,U104/T104))</f>
        <v>0.14000000000000001</v>
      </c>
      <c r="W104" s="201">
        <f t="shared" ref="W104:W109" si="21">IF(T104=0,0,1-V104)</f>
        <v>0.86</v>
      </c>
    </row>
    <row r="105" spans="1:23">
      <c r="A105" s="200" t="str">
        <f t="shared" ref="A105:A128" si="22">B66</f>
        <v>U 2</v>
      </c>
      <c r="B105" s="236">
        <f t="shared" ref="B105:B128" si="23">S66</f>
        <v>0</v>
      </c>
      <c r="C105" s="201">
        <f t="shared" ref="C105:C128" si="24">T105</f>
        <v>0</v>
      </c>
      <c r="D105" s="201">
        <f>T66</f>
        <v>0</v>
      </c>
      <c r="E105" s="201">
        <f t="shared" ref="E105:E128" si="25">U105</f>
        <v>0</v>
      </c>
      <c r="F105" s="201">
        <f t="shared" ref="F105:G128" si="26">V105</f>
        <v>0</v>
      </c>
      <c r="G105" s="201">
        <f t="shared" si="26"/>
        <v>0</v>
      </c>
      <c r="H105" s="201">
        <f t="shared" ref="H105:I105" si="27">U66</f>
        <v>0</v>
      </c>
      <c r="I105" s="201">
        <f t="shared" si="27"/>
        <v>0</v>
      </c>
      <c r="J105" s="201">
        <f t="shared" ref="J105" si="28">D105*G105*H105*I105</f>
        <v>0</v>
      </c>
      <c r="K105" s="194">
        <f t="shared" ref="K105" si="29">C105*J105</f>
        <v>0</v>
      </c>
      <c r="T105" s="407">
        <f t="shared" ref="T105:T128" si="30">IF(D105&gt;0,J66,0)</f>
        <v>0</v>
      </c>
      <c r="U105" s="407">
        <f t="shared" si="20"/>
        <v>0</v>
      </c>
      <c r="V105" s="407">
        <f t="shared" ref="V105:V128" si="31">IF(U105&gt;T105,"#N/A",IF(T105=0,0,U105/T105))</f>
        <v>0</v>
      </c>
      <c r="W105" s="201">
        <f t="shared" si="21"/>
        <v>0</v>
      </c>
    </row>
    <row r="106" spans="1:23">
      <c r="A106" s="199" t="str">
        <f t="shared" si="22"/>
        <v>U 3</v>
      </c>
      <c r="B106" s="235">
        <f t="shared" si="23"/>
        <v>0</v>
      </c>
      <c r="C106" s="201">
        <f t="shared" si="24"/>
        <v>0</v>
      </c>
      <c r="D106" s="201">
        <f t="shared" ref="D106:D128" si="32">T67</f>
        <v>0</v>
      </c>
      <c r="E106" s="201">
        <f t="shared" si="25"/>
        <v>0</v>
      </c>
      <c r="F106" s="201">
        <f t="shared" si="26"/>
        <v>0</v>
      </c>
      <c r="G106" s="201">
        <f t="shared" si="26"/>
        <v>0</v>
      </c>
      <c r="H106" s="201">
        <f t="shared" ref="H106:H128" si="33">U67</f>
        <v>0</v>
      </c>
      <c r="I106" s="201">
        <f t="shared" ref="I106:I128" si="34">V67</f>
        <v>0</v>
      </c>
      <c r="J106" s="201">
        <f t="shared" ref="J106:J128" si="35">D106*G106*H106*I106</f>
        <v>0</v>
      </c>
      <c r="K106" s="194">
        <f t="shared" ref="K106:K128" si="36">C106*J106</f>
        <v>0</v>
      </c>
      <c r="T106" s="407">
        <f t="shared" si="30"/>
        <v>0</v>
      </c>
      <c r="U106" s="407">
        <f t="shared" si="20"/>
        <v>0</v>
      </c>
      <c r="V106" s="407">
        <f t="shared" si="31"/>
        <v>0</v>
      </c>
      <c r="W106" s="201">
        <f t="shared" si="21"/>
        <v>0</v>
      </c>
    </row>
    <row r="107" spans="1:23">
      <c r="A107" s="200" t="str">
        <f t="shared" si="22"/>
        <v>U 4</v>
      </c>
      <c r="B107" s="236">
        <f t="shared" si="23"/>
        <v>0</v>
      </c>
      <c r="C107" s="201">
        <f t="shared" si="24"/>
        <v>0</v>
      </c>
      <c r="D107" s="201">
        <f t="shared" si="32"/>
        <v>0</v>
      </c>
      <c r="E107" s="201">
        <f t="shared" si="25"/>
        <v>0</v>
      </c>
      <c r="F107" s="201">
        <f t="shared" si="26"/>
        <v>0</v>
      </c>
      <c r="G107" s="201">
        <f t="shared" si="26"/>
        <v>0</v>
      </c>
      <c r="H107" s="201">
        <f t="shared" si="33"/>
        <v>0</v>
      </c>
      <c r="I107" s="201">
        <f t="shared" si="34"/>
        <v>0</v>
      </c>
      <c r="J107" s="201">
        <f t="shared" si="35"/>
        <v>0</v>
      </c>
      <c r="K107" s="194">
        <f t="shared" si="36"/>
        <v>0</v>
      </c>
      <c r="T107" s="407">
        <f t="shared" si="30"/>
        <v>0</v>
      </c>
      <c r="U107" s="407">
        <f t="shared" si="20"/>
        <v>0</v>
      </c>
      <c r="V107" s="407">
        <f t="shared" si="31"/>
        <v>0</v>
      </c>
      <c r="W107" s="201">
        <f t="shared" si="21"/>
        <v>0</v>
      </c>
    </row>
    <row r="108" spans="1:23">
      <c r="A108" s="199" t="str">
        <f t="shared" si="22"/>
        <v>U 5</v>
      </c>
      <c r="B108" s="235">
        <f t="shared" si="23"/>
        <v>0</v>
      </c>
      <c r="C108" s="201">
        <f t="shared" si="24"/>
        <v>0</v>
      </c>
      <c r="D108" s="201">
        <f t="shared" si="32"/>
        <v>0</v>
      </c>
      <c r="E108" s="201">
        <f t="shared" si="25"/>
        <v>0</v>
      </c>
      <c r="F108" s="201">
        <f t="shared" si="26"/>
        <v>0</v>
      </c>
      <c r="G108" s="201">
        <f t="shared" si="26"/>
        <v>0</v>
      </c>
      <c r="H108" s="201">
        <f t="shared" si="33"/>
        <v>0</v>
      </c>
      <c r="I108" s="201">
        <f t="shared" si="34"/>
        <v>0</v>
      </c>
      <c r="J108" s="201">
        <f t="shared" si="35"/>
        <v>0</v>
      </c>
      <c r="K108" s="194">
        <f t="shared" si="36"/>
        <v>0</v>
      </c>
      <c r="T108" s="407">
        <f t="shared" si="30"/>
        <v>0</v>
      </c>
      <c r="U108" s="407">
        <f t="shared" si="20"/>
        <v>0</v>
      </c>
      <c r="V108" s="407">
        <f t="shared" si="31"/>
        <v>0</v>
      </c>
      <c r="W108" s="201">
        <f t="shared" si="21"/>
        <v>0</v>
      </c>
    </row>
    <row r="109" spans="1:23">
      <c r="A109" s="200" t="str">
        <f t="shared" si="22"/>
        <v>U 6</v>
      </c>
      <c r="B109" s="236">
        <f t="shared" si="23"/>
        <v>0</v>
      </c>
      <c r="C109" s="201">
        <f t="shared" si="24"/>
        <v>0</v>
      </c>
      <c r="D109" s="201">
        <f t="shared" si="32"/>
        <v>0</v>
      </c>
      <c r="E109" s="201">
        <f t="shared" si="25"/>
        <v>0</v>
      </c>
      <c r="F109" s="201">
        <f t="shared" si="26"/>
        <v>0</v>
      </c>
      <c r="G109" s="201">
        <f t="shared" si="26"/>
        <v>0</v>
      </c>
      <c r="H109" s="201">
        <f t="shared" si="33"/>
        <v>0</v>
      </c>
      <c r="I109" s="201">
        <f t="shared" si="34"/>
        <v>0</v>
      </c>
      <c r="J109" s="201">
        <f t="shared" si="35"/>
        <v>0</v>
      </c>
      <c r="K109" s="194">
        <f t="shared" si="36"/>
        <v>0</v>
      </c>
      <c r="T109" s="407">
        <f t="shared" si="30"/>
        <v>0</v>
      </c>
      <c r="U109" s="407">
        <f t="shared" si="20"/>
        <v>0</v>
      </c>
      <c r="V109" s="407">
        <f t="shared" si="31"/>
        <v>0</v>
      </c>
      <c r="W109" s="201">
        <f t="shared" si="21"/>
        <v>0</v>
      </c>
    </row>
    <row r="110" spans="1:23">
      <c r="A110" s="199" t="str">
        <f t="shared" si="22"/>
        <v>U 7</v>
      </c>
      <c r="B110" s="235">
        <f t="shared" si="23"/>
        <v>0</v>
      </c>
      <c r="C110" s="201">
        <f t="shared" si="24"/>
        <v>0</v>
      </c>
      <c r="D110" s="201">
        <f t="shared" si="32"/>
        <v>0</v>
      </c>
      <c r="E110" s="201">
        <f t="shared" si="25"/>
        <v>0</v>
      </c>
      <c r="F110" s="201">
        <f t="shared" si="26"/>
        <v>0</v>
      </c>
      <c r="G110" s="201">
        <f t="shared" si="26"/>
        <v>0</v>
      </c>
      <c r="H110" s="201">
        <f t="shared" si="33"/>
        <v>0</v>
      </c>
      <c r="I110" s="201">
        <f t="shared" si="34"/>
        <v>0</v>
      </c>
      <c r="J110" s="201">
        <f t="shared" si="35"/>
        <v>0</v>
      </c>
      <c r="K110" s="194">
        <f t="shared" si="36"/>
        <v>0</v>
      </c>
      <c r="T110" s="407">
        <f t="shared" si="30"/>
        <v>0</v>
      </c>
      <c r="U110" s="407">
        <f t="shared" si="20"/>
        <v>0</v>
      </c>
      <c r="V110" s="407">
        <f t="shared" si="31"/>
        <v>0</v>
      </c>
      <c r="W110" s="201">
        <f>IF(T110=0,0,1-V110)</f>
        <v>0</v>
      </c>
    </row>
    <row r="111" spans="1:23">
      <c r="A111" s="200" t="str">
        <f t="shared" si="22"/>
        <v>U 8</v>
      </c>
      <c r="B111" s="236">
        <f t="shared" si="23"/>
        <v>0</v>
      </c>
      <c r="C111" s="201">
        <f t="shared" si="24"/>
        <v>0</v>
      </c>
      <c r="D111" s="201">
        <f t="shared" si="32"/>
        <v>0</v>
      </c>
      <c r="E111" s="201">
        <f t="shared" si="25"/>
        <v>0</v>
      </c>
      <c r="F111" s="201">
        <f t="shared" si="26"/>
        <v>0</v>
      </c>
      <c r="G111" s="201">
        <f t="shared" si="26"/>
        <v>0</v>
      </c>
      <c r="H111" s="201">
        <f t="shared" si="33"/>
        <v>0</v>
      </c>
      <c r="I111" s="201">
        <f t="shared" si="34"/>
        <v>0</v>
      </c>
      <c r="J111" s="201">
        <f t="shared" si="35"/>
        <v>0</v>
      </c>
      <c r="K111" s="194">
        <f t="shared" si="36"/>
        <v>0</v>
      </c>
      <c r="T111" s="407">
        <f t="shared" si="30"/>
        <v>0</v>
      </c>
      <c r="U111" s="407">
        <f t="shared" si="20"/>
        <v>0</v>
      </c>
      <c r="V111" s="407">
        <f t="shared" si="31"/>
        <v>0</v>
      </c>
      <c r="W111" s="201">
        <f t="shared" ref="W111:W128" si="37">IF(T111=0,0,1-V111)</f>
        <v>0</v>
      </c>
    </row>
    <row r="112" spans="1:23">
      <c r="A112" s="199" t="str">
        <f t="shared" si="22"/>
        <v>U 9</v>
      </c>
      <c r="B112" s="235">
        <f t="shared" si="23"/>
        <v>0</v>
      </c>
      <c r="C112" s="201">
        <f t="shared" si="24"/>
        <v>0</v>
      </c>
      <c r="D112" s="201">
        <f t="shared" si="32"/>
        <v>0</v>
      </c>
      <c r="E112" s="201">
        <f t="shared" si="25"/>
        <v>0</v>
      </c>
      <c r="F112" s="201">
        <f t="shared" si="26"/>
        <v>0</v>
      </c>
      <c r="G112" s="201">
        <f t="shared" si="26"/>
        <v>0</v>
      </c>
      <c r="H112" s="201">
        <f t="shared" si="33"/>
        <v>0</v>
      </c>
      <c r="I112" s="201">
        <f t="shared" si="34"/>
        <v>0</v>
      </c>
      <c r="J112" s="201">
        <f t="shared" si="35"/>
        <v>0</v>
      </c>
      <c r="K112" s="194">
        <f t="shared" si="36"/>
        <v>0</v>
      </c>
      <c r="T112" s="407">
        <f t="shared" si="30"/>
        <v>0</v>
      </c>
      <c r="U112" s="407">
        <f t="shared" si="20"/>
        <v>0</v>
      </c>
      <c r="V112" s="407">
        <f t="shared" si="31"/>
        <v>0</v>
      </c>
      <c r="W112" s="201">
        <f t="shared" si="37"/>
        <v>0</v>
      </c>
    </row>
    <row r="113" spans="1:23">
      <c r="A113" s="200" t="str">
        <f t="shared" si="22"/>
        <v>U 10</v>
      </c>
      <c r="B113" s="236">
        <f t="shared" si="23"/>
        <v>0</v>
      </c>
      <c r="C113" s="201">
        <f t="shared" si="24"/>
        <v>0</v>
      </c>
      <c r="D113" s="201">
        <f t="shared" si="32"/>
        <v>0</v>
      </c>
      <c r="E113" s="201">
        <f t="shared" si="25"/>
        <v>0</v>
      </c>
      <c r="F113" s="201">
        <f t="shared" si="26"/>
        <v>0</v>
      </c>
      <c r="G113" s="201">
        <f t="shared" si="26"/>
        <v>0</v>
      </c>
      <c r="H113" s="201">
        <f t="shared" si="33"/>
        <v>0</v>
      </c>
      <c r="I113" s="201">
        <f t="shared" si="34"/>
        <v>0</v>
      </c>
      <c r="J113" s="201">
        <f t="shared" si="35"/>
        <v>0</v>
      </c>
      <c r="K113" s="194">
        <f t="shared" si="36"/>
        <v>0</v>
      </c>
      <c r="T113" s="407">
        <f t="shared" si="30"/>
        <v>0</v>
      </c>
      <c r="U113" s="407">
        <f t="shared" si="20"/>
        <v>0</v>
      </c>
      <c r="V113" s="407">
        <f t="shared" si="31"/>
        <v>0</v>
      </c>
      <c r="W113" s="201">
        <f t="shared" si="37"/>
        <v>0</v>
      </c>
    </row>
    <row r="114" spans="1:23">
      <c r="A114" s="199" t="str">
        <f t="shared" si="22"/>
        <v>U 11</v>
      </c>
      <c r="B114" s="235">
        <f t="shared" si="23"/>
        <v>0</v>
      </c>
      <c r="C114" s="201">
        <f t="shared" si="24"/>
        <v>0</v>
      </c>
      <c r="D114" s="201">
        <f t="shared" si="32"/>
        <v>0</v>
      </c>
      <c r="E114" s="201">
        <f t="shared" si="25"/>
        <v>0</v>
      </c>
      <c r="F114" s="201">
        <f t="shared" si="26"/>
        <v>0</v>
      </c>
      <c r="G114" s="201">
        <f t="shared" si="26"/>
        <v>0</v>
      </c>
      <c r="H114" s="201">
        <f t="shared" si="33"/>
        <v>0</v>
      </c>
      <c r="I114" s="201">
        <f t="shared" si="34"/>
        <v>0</v>
      </c>
      <c r="J114" s="201">
        <f t="shared" si="35"/>
        <v>0</v>
      </c>
      <c r="K114" s="194">
        <f t="shared" si="36"/>
        <v>0</v>
      </c>
      <c r="T114" s="407">
        <f t="shared" si="30"/>
        <v>0</v>
      </c>
      <c r="U114" s="407">
        <f t="shared" si="20"/>
        <v>0</v>
      </c>
      <c r="V114" s="407">
        <f t="shared" si="31"/>
        <v>0</v>
      </c>
      <c r="W114" s="201">
        <f t="shared" si="37"/>
        <v>0</v>
      </c>
    </row>
    <row r="115" spans="1:23">
      <c r="A115" s="200" t="str">
        <f t="shared" si="22"/>
        <v>U 12</v>
      </c>
      <c r="B115" s="236">
        <f t="shared" si="23"/>
        <v>0</v>
      </c>
      <c r="C115" s="201">
        <f t="shared" si="24"/>
        <v>0</v>
      </c>
      <c r="D115" s="201">
        <f t="shared" si="32"/>
        <v>0</v>
      </c>
      <c r="E115" s="201">
        <f t="shared" si="25"/>
        <v>0</v>
      </c>
      <c r="F115" s="201">
        <f t="shared" si="26"/>
        <v>0</v>
      </c>
      <c r="G115" s="201">
        <f t="shared" si="26"/>
        <v>0</v>
      </c>
      <c r="H115" s="201">
        <f t="shared" si="33"/>
        <v>0</v>
      </c>
      <c r="I115" s="201">
        <f t="shared" si="34"/>
        <v>0</v>
      </c>
      <c r="J115" s="201">
        <f t="shared" si="35"/>
        <v>0</v>
      </c>
      <c r="K115" s="194">
        <f t="shared" si="36"/>
        <v>0</v>
      </c>
      <c r="T115" s="407">
        <f t="shared" si="30"/>
        <v>0</v>
      </c>
      <c r="U115" s="407">
        <f t="shared" si="20"/>
        <v>0</v>
      </c>
      <c r="V115" s="407">
        <f t="shared" si="31"/>
        <v>0</v>
      </c>
      <c r="W115" s="201">
        <f t="shared" si="37"/>
        <v>0</v>
      </c>
    </row>
    <row r="116" spans="1:23">
      <c r="A116" s="199" t="str">
        <f t="shared" si="22"/>
        <v>U 13</v>
      </c>
      <c r="B116" s="235">
        <f t="shared" si="23"/>
        <v>0</v>
      </c>
      <c r="C116" s="201">
        <f t="shared" si="24"/>
        <v>0</v>
      </c>
      <c r="D116" s="201">
        <f t="shared" si="32"/>
        <v>0</v>
      </c>
      <c r="E116" s="201">
        <f t="shared" si="25"/>
        <v>0</v>
      </c>
      <c r="F116" s="201">
        <f t="shared" si="26"/>
        <v>0</v>
      </c>
      <c r="G116" s="201">
        <f t="shared" si="26"/>
        <v>0</v>
      </c>
      <c r="H116" s="201">
        <f t="shared" si="33"/>
        <v>0</v>
      </c>
      <c r="I116" s="201">
        <f t="shared" si="34"/>
        <v>0</v>
      </c>
      <c r="J116" s="201">
        <f t="shared" si="35"/>
        <v>0</v>
      </c>
      <c r="K116" s="194">
        <f t="shared" si="36"/>
        <v>0</v>
      </c>
      <c r="T116" s="407">
        <f t="shared" si="30"/>
        <v>0</v>
      </c>
      <c r="U116" s="407">
        <f t="shared" si="20"/>
        <v>0</v>
      </c>
      <c r="V116" s="407">
        <f t="shared" si="31"/>
        <v>0</v>
      </c>
      <c r="W116" s="201">
        <f t="shared" si="37"/>
        <v>0</v>
      </c>
    </row>
    <row r="117" spans="1:23">
      <c r="A117" s="200" t="str">
        <f t="shared" si="22"/>
        <v>U 14</v>
      </c>
      <c r="B117" s="236">
        <f t="shared" si="23"/>
        <v>0</v>
      </c>
      <c r="C117" s="201">
        <f t="shared" si="24"/>
        <v>0</v>
      </c>
      <c r="D117" s="201">
        <f t="shared" si="32"/>
        <v>0</v>
      </c>
      <c r="E117" s="201">
        <f t="shared" si="25"/>
        <v>0</v>
      </c>
      <c r="F117" s="201">
        <f t="shared" si="26"/>
        <v>0</v>
      </c>
      <c r="G117" s="201">
        <f t="shared" si="26"/>
        <v>0</v>
      </c>
      <c r="H117" s="201">
        <f t="shared" si="33"/>
        <v>0</v>
      </c>
      <c r="I117" s="201">
        <f t="shared" si="34"/>
        <v>0</v>
      </c>
      <c r="J117" s="201">
        <f t="shared" si="35"/>
        <v>0</v>
      </c>
      <c r="K117" s="194">
        <f t="shared" si="36"/>
        <v>0</v>
      </c>
      <c r="T117" s="407">
        <f t="shared" si="30"/>
        <v>0</v>
      </c>
      <c r="U117" s="407">
        <f t="shared" si="20"/>
        <v>0</v>
      </c>
      <c r="V117" s="407">
        <f t="shared" si="31"/>
        <v>0</v>
      </c>
      <c r="W117" s="201">
        <f t="shared" si="37"/>
        <v>0</v>
      </c>
    </row>
    <row r="118" spans="1:23">
      <c r="A118" s="199" t="str">
        <f t="shared" si="22"/>
        <v>U 15</v>
      </c>
      <c r="B118" s="235">
        <f t="shared" si="23"/>
        <v>0</v>
      </c>
      <c r="C118" s="201">
        <f t="shared" si="24"/>
        <v>0</v>
      </c>
      <c r="D118" s="201">
        <f t="shared" si="32"/>
        <v>0</v>
      </c>
      <c r="E118" s="201">
        <f t="shared" si="25"/>
        <v>0</v>
      </c>
      <c r="F118" s="201">
        <f t="shared" si="26"/>
        <v>0</v>
      </c>
      <c r="G118" s="201">
        <f t="shared" si="26"/>
        <v>0</v>
      </c>
      <c r="H118" s="201">
        <f t="shared" si="33"/>
        <v>0</v>
      </c>
      <c r="I118" s="201">
        <f t="shared" si="34"/>
        <v>0</v>
      </c>
      <c r="J118" s="201">
        <f t="shared" si="35"/>
        <v>0</v>
      </c>
      <c r="K118" s="194">
        <f t="shared" si="36"/>
        <v>0</v>
      </c>
      <c r="T118" s="407">
        <f t="shared" si="30"/>
        <v>0</v>
      </c>
      <c r="U118" s="407">
        <f t="shared" si="20"/>
        <v>0</v>
      </c>
      <c r="V118" s="407">
        <f t="shared" si="31"/>
        <v>0</v>
      </c>
      <c r="W118" s="201">
        <f t="shared" si="37"/>
        <v>0</v>
      </c>
    </row>
    <row r="119" spans="1:23">
      <c r="A119" s="200" t="str">
        <f t="shared" si="22"/>
        <v>U 16</v>
      </c>
      <c r="B119" s="236">
        <f t="shared" si="23"/>
        <v>0</v>
      </c>
      <c r="C119" s="201">
        <f t="shared" si="24"/>
        <v>0</v>
      </c>
      <c r="D119" s="201">
        <f t="shared" si="32"/>
        <v>0</v>
      </c>
      <c r="E119" s="201">
        <f t="shared" si="25"/>
        <v>0</v>
      </c>
      <c r="F119" s="201">
        <f t="shared" si="26"/>
        <v>0</v>
      </c>
      <c r="G119" s="201">
        <f t="shared" si="26"/>
        <v>0</v>
      </c>
      <c r="H119" s="201">
        <f t="shared" si="33"/>
        <v>0</v>
      </c>
      <c r="I119" s="201">
        <f t="shared" si="34"/>
        <v>0</v>
      </c>
      <c r="J119" s="201">
        <f t="shared" si="35"/>
        <v>0</v>
      </c>
      <c r="K119" s="194">
        <f t="shared" si="36"/>
        <v>0</v>
      </c>
      <c r="T119" s="407">
        <f t="shared" si="30"/>
        <v>0</v>
      </c>
      <c r="U119" s="407">
        <f t="shared" si="20"/>
        <v>0</v>
      </c>
      <c r="V119" s="407">
        <f t="shared" si="31"/>
        <v>0</v>
      </c>
      <c r="W119" s="201">
        <f t="shared" si="37"/>
        <v>0</v>
      </c>
    </row>
    <row r="120" spans="1:23">
      <c r="A120" s="199" t="str">
        <f t="shared" si="22"/>
        <v>U 17</v>
      </c>
      <c r="B120" s="235">
        <f t="shared" si="23"/>
        <v>0</v>
      </c>
      <c r="C120" s="201">
        <f t="shared" si="24"/>
        <v>0</v>
      </c>
      <c r="D120" s="201">
        <f t="shared" si="32"/>
        <v>0</v>
      </c>
      <c r="E120" s="201">
        <f t="shared" si="25"/>
        <v>0</v>
      </c>
      <c r="F120" s="201">
        <f t="shared" si="26"/>
        <v>0</v>
      </c>
      <c r="G120" s="201">
        <f t="shared" si="26"/>
        <v>0</v>
      </c>
      <c r="H120" s="201">
        <f t="shared" si="33"/>
        <v>0</v>
      </c>
      <c r="I120" s="201">
        <f t="shared" si="34"/>
        <v>0</v>
      </c>
      <c r="J120" s="201">
        <f t="shared" si="35"/>
        <v>0</v>
      </c>
      <c r="K120" s="194">
        <f t="shared" si="36"/>
        <v>0</v>
      </c>
      <c r="T120" s="407">
        <f t="shared" si="30"/>
        <v>0</v>
      </c>
      <c r="U120" s="407">
        <f t="shared" si="20"/>
        <v>0</v>
      </c>
      <c r="V120" s="407">
        <f t="shared" si="31"/>
        <v>0</v>
      </c>
      <c r="W120" s="201">
        <f t="shared" si="37"/>
        <v>0</v>
      </c>
    </row>
    <row r="121" spans="1:23">
      <c r="A121" s="200" t="str">
        <f t="shared" si="22"/>
        <v>U 18</v>
      </c>
      <c r="B121" s="236">
        <f t="shared" si="23"/>
        <v>0</v>
      </c>
      <c r="C121" s="201">
        <f t="shared" si="24"/>
        <v>0</v>
      </c>
      <c r="D121" s="201">
        <f t="shared" si="32"/>
        <v>0</v>
      </c>
      <c r="E121" s="201">
        <f t="shared" si="25"/>
        <v>0</v>
      </c>
      <c r="F121" s="201">
        <f t="shared" si="26"/>
        <v>0</v>
      </c>
      <c r="G121" s="201">
        <f t="shared" si="26"/>
        <v>0</v>
      </c>
      <c r="H121" s="201">
        <f t="shared" si="33"/>
        <v>0</v>
      </c>
      <c r="I121" s="201">
        <f t="shared" si="34"/>
        <v>0</v>
      </c>
      <c r="J121" s="201">
        <f t="shared" si="35"/>
        <v>0</v>
      </c>
      <c r="K121" s="194">
        <f t="shared" si="36"/>
        <v>0</v>
      </c>
      <c r="T121" s="407">
        <f t="shared" si="30"/>
        <v>0</v>
      </c>
      <c r="U121" s="407">
        <f t="shared" si="20"/>
        <v>0</v>
      </c>
      <c r="V121" s="407">
        <f t="shared" si="31"/>
        <v>0</v>
      </c>
      <c r="W121" s="201">
        <f t="shared" si="37"/>
        <v>0</v>
      </c>
    </row>
    <row r="122" spans="1:23">
      <c r="A122" s="199" t="str">
        <f t="shared" si="22"/>
        <v>U 19</v>
      </c>
      <c r="B122" s="235">
        <f t="shared" si="23"/>
        <v>0</v>
      </c>
      <c r="C122" s="201">
        <f t="shared" si="24"/>
        <v>0</v>
      </c>
      <c r="D122" s="201">
        <f t="shared" si="32"/>
        <v>0</v>
      </c>
      <c r="E122" s="201">
        <f t="shared" si="25"/>
        <v>0</v>
      </c>
      <c r="F122" s="201">
        <f t="shared" si="26"/>
        <v>0</v>
      </c>
      <c r="G122" s="201">
        <f t="shared" si="26"/>
        <v>0</v>
      </c>
      <c r="H122" s="201">
        <f t="shared" si="33"/>
        <v>0</v>
      </c>
      <c r="I122" s="201">
        <f t="shared" si="34"/>
        <v>0</v>
      </c>
      <c r="J122" s="201">
        <f t="shared" si="35"/>
        <v>0</v>
      </c>
      <c r="K122" s="194">
        <f t="shared" si="36"/>
        <v>0</v>
      </c>
      <c r="T122" s="407">
        <f t="shared" si="30"/>
        <v>0</v>
      </c>
      <c r="U122" s="407">
        <f t="shared" si="20"/>
        <v>0</v>
      </c>
      <c r="V122" s="407">
        <f t="shared" si="31"/>
        <v>0</v>
      </c>
      <c r="W122" s="201">
        <f t="shared" si="37"/>
        <v>0</v>
      </c>
    </row>
    <row r="123" spans="1:23">
      <c r="A123" s="200" t="str">
        <f t="shared" si="22"/>
        <v>U 20</v>
      </c>
      <c r="B123" s="236">
        <f t="shared" si="23"/>
        <v>0</v>
      </c>
      <c r="C123" s="201">
        <f t="shared" si="24"/>
        <v>0</v>
      </c>
      <c r="D123" s="201">
        <f t="shared" si="32"/>
        <v>0</v>
      </c>
      <c r="E123" s="201">
        <f t="shared" si="25"/>
        <v>0</v>
      </c>
      <c r="F123" s="201">
        <f t="shared" si="26"/>
        <v>0</v>
      </c>
      <c r="G123" s="201">
        <f t="shared" si="26"/>
        <v>0</v>
      </c>
      <c r="H123" s="201">
        <f t="shared" si="33"/>
        <v>0</v>
      </c>
      <c r="I123" s="201">
        <f t="shared" si="34"/>
        <v>0</v>
      </c>
      <c r="J123" s="201">
        <f t="shared" si="35"/>
        <v>0</v>
      </c>
      <c r="K123" s="194">
        <f t="shared" si="36"/>
        <v>0</v>
      </c>
      <c r="T123" s="407">
        <f t="shared" si="30"/>
        <v>0</v>
      </c>
      <c r="U123" s="407">
        <f t="shared" si="20"/>
        <v>0</v>
      </c>
      <c r="V123" s="407">
        <f t="shared" si="31"/>
        <v>0</v>
      </c>
      <c r="W123" s="201">
        <f t="shared" si="37"/>
        <v>0</v>
      </c>
    </row>
    <row r="124" spans="1:23">
      <c r="A124" s="199" t="str">
        <f t="shared" si="22"/>
        <v>U 21</v>
      </c>
      <c r="B124" s="235">
        <f t="shared" si="23"/>
        <v>0</v>
      </c>
      <c r="C124" s="201">
        <f t="shared" si="24"/>
        <v>0</v>
      </c>
      <c r="D124" s="201">
        <f t="shared" si="32"/>
        <v>0</v>
      </c>
      <c r="E124" s="201">
        <f t="shared" si="25"/>
        <v>0</v>
      </c>
      <c r="F124" s="201">
        <f t="shared" si="26"/>
        <v>0</v>
      </c>
      <c r="G124" s="201">
        <f t="shared" si="26"/>
        <v>0</v>
      </c>
      <c r="H124" s="201">
        <f t="shared" si="33"/>
        <v>0</v>
      </c>
      <c r="I124" s="201">
        <f t="shared" si="34"/>
        <v>0</v>
      </c>
      <c r="J124" s="201">
        <f t="shared" si="35"/>
        <v>0</v>
      </c>
      <c r="K124" s="194">
        <f t="shared" si="36"/>
        <v>0</v>
      </c>
      <c r="T124" s="407">
        <f t="shared" si="30"/>
        <v>0</v>
      </c>
      <c r="U124" s="407">
        <f t="shared" si="20"/>
        <v>0</v>
      </c>
      <c r="V124" s="407">
        <f t="shared" si="31"/>
        <v>0</v>
      </c>
      <c r="W124" s="201">
        <f t="shared" si="37"/>
        <v>0</v>
      </c>
    </row>
    <row r="125" spans="1:23">
      <c r="A125" s="200" t="str">
        <f t="shared" si="22"/>
        <v>U 22</v>
      </c>
      <c r="B125" s="236">
        <f t="shared" si="23"/>
        <v>0</v>
      </c>
      <c r="C125" s="201">
        <f t="shared" si="24"/>
        <v>0</v>
      </c>
      <c r="D125" s="201">
        <f t="shared" si="32"/>
        <v>0</v>
      </c>
      <c r="E125" s="201">
        <f t="shared" si="25"/>
        <v>0</v>
      </c>
      <c r="F125" s="201">
        <f t="shared" si="26"/>
        <v>0</v>
      </c>
      <c r="G125" s="201">
        <f t="shared" si="26"/>
        <v>0</v>
      </c>
      <c r="H125" s="201">
        <f t="shared" si="33"/>
        <v>0</v>
      </c>
      <c r="I125" s="201">
        <f t="shared" si="34"/>
        <v>0</v>
      </c>
      <c r="J125" s="201">
        <f t="shared" si="35"/>
        <v>0</v>
      </c>
      <c r="K125" s="194">
        <f t="shared" si="36"/>
        <v>0</v>
      </c>
      <c r="T125" s="407">
        <f t="shared" si="30"/>
        <v>0</v>
      </c>
      <c r="U125" s="407">
        <f t="shared" si="20"/>
        <v>0</v>
      </c>
      <c r="V125" s="407">
        <f t="shared" si="31"/>
        <v>0</v>
      </c>
      <c r="W125" s="201">
        <f t="shared" si="37"/>
        <v>0</v>
      </c>
    </row>
    <row r="126" spans="1:23">
      <c r="A126" s="199" t="str">
        <f t="shared" si="22"/>
        <v>U 23</v>
      </c>
      <c r="B126" s="235">
        <f t="shared" si="23"/>
        <v>0</v>
      </c>
      <c r="C126" s="201">
        <f t="shared" si="24"/>
        <v>0</v>
      </c>
      <c r="D126" s="201">
        <f t="shared" si="32"/>
        <v>0</v>
      </c>
      <c r="E126" s="201">
        <f t="shared" si="25"/>
        <v>0</v>
      </c>
      <c r="F126" s="201">
        <f t="shared" si="26"/>
        <v>0</v>
      </c>
      <c r="G126" s="201">
        <f t="shared" si="26"/>
        <v>0</v>
      </c>
      <c r="H126" s="201">
        <f t="shared" si="33"/>
        <v>0</v>
      </c>
      <c r="I126" s="201">
        <f t="shared" si="34"/>
        <v>0</v>
      </c>
      <c r="J126" s="201">
        <f t="shared" si="35"/>
        <v>0</v>
      </c>
      <c r="K126" s="194">
        <f t="shared" si="36"/>
        <v>0</v>
      </c>
      <c r="T126" s="407">
        <f t="shared" si="30"/>
        <v>0</v>
      </c>
      <c r="U126" s="407">
        <f t="shared" si="20"/>
        <v>0</v>
      </c>
      <c r="V126" s="407">
        <f t="shared" si="31"/>
        <v>0</v>
      </c>
      <c r="W126" s="201">
        <f t="shared" si="37"/>
        <v>0</v>
      </c>
    </row>
    <row r="127" spans="1:23">
      <c r="A127" s="200" t="str">
        <f t="shared" si="22"/>
        <v>U 24</v>
      </c>
      <c r="B127" s="236">
        <f t="shared" si="23"/>
        <v>0</v>
      </c>
      <c r="C127" s="201">
        <f t="shared" si="24"/>
        <v>0</v>
      </c>
      <c r="D127" s="201">
        <f t="shared" si="32"/>
        <v>0</v>
      </c>
      <c r="E127" s="201">
        <f t="shared" si="25"/>
        <v>0</v>
      </c>
      <c r="F127" s="201">
        <f t="shared" si="26"/>
        <v>0</v>
      </c>
      <c r="G127" s="201">
        <f t="shared" si="26"/>
        <v>0</v>
      </c>
      <c r="H127" s="201">
        <f t="shared" si="33"/>
        <v>0</v>
      </c>
      <c r="I127" s="201">
        <f t="shared" si="34"/>
        <v>0</v>
      </c>
      <c r="J127" s="201">
        <f t="shared" si="35"/>
        <v>0</v>
      </c>
      <c r="K127" s="194">
        <f t="shared" si="36"/>
        <v>0</v>
      </c>
      <c r="T127" s="407">
        <f t="shared" si="30"/>
        <v>0</v>
      </c>
      <c r="U127" s="407">
        <f t="shared" si="20"/>
        <v>0</v>
      </c>
      <c r="V127" s="407">
        <f t="shared" si="31"/>
        <v>0</v>
      </c>
      <c r="W127" s="201">
        <f t="shared" si="37"/>
        <v>0</v>
      </c>
    </row>
    <row r="128" spans="1:23">
      <c r="A128" s="199" t="str">
        <f t="shared" si="22"/>
        <v>U 25</v>
      </c>
      <c r="B128" s="235">
        <f t="shared" si="23"/>
        <v>0</v>
      </c>
      <c r="C128" s="201">
        <f t="shared" si="24"/>
        <v>0</v>
      </c>
      <c r="D128" s="201">
        <f t="shared" si="32"/>
        <v>0</v>
      </c>
      <c r="E128" s="201">
        <f t="shared" si="25"/>
        <v>0</v>
      </c>
      <c r="F128" s="201">
        <f t="shared" si="26"/>
        <v>0</v>
      </c>
      <c r="G128" s="201">
        <f t="shared" si="26"/>
        <v>0</v>
      </c>
      <c r="H128" s="201">
        <f t="shared" si="33"/>
        <v>0</v>
      </c>
      <c r="I128" s="201">
        <f t="shared" si="34"/>
        <v>0</v>
      </c>
      <c r="J128" s="201">
        <f t="shared" si="35"/>
        <v>0</v>
      </c>
      <c r="K128" s="194">
        <f t="shared" si="36"/>
        <v>0</v>
      </c>
      <c r="T128" s="407">
        <f t="shared" si="30"/>
        <v>0</v>
      </c>
      <c r="U128" s="407">
        <f t="shared" si="20"/>
        <v>0</v>
      </c>
      <c r="V128" s="407">
        <f t="shared" si="31"/>
        <v>0</v>
      </c>
      <c r="W128" s="201">
        <f t="shared" si="37"/>
        <v>0</v>
      </c>
    </row>
    <row r="129" spans="1:22" ht="18.75">
      <c r="A129" s="335"/>
      <c r="B129" s="336"/>
      <c r="C129" s="203">
        <f>SUM(C104:C128)</f>
        <v>168</v>
      </c>
      <c r="D129" s="202"/>
      <c r="E129" s="203">
        <f>SUM(E104:E128)</f>
        <v>23.520000000000003</v>
      </c>
      <c r="F129" s="204">
        <f t="shared" ref="F129" si="38">IF(C129=0,0,E129/C129)</f>
        <v>0.14000000000000001</v>
      </c>
      <c r="G129" s="202"/>
      <c r="H129" s="202"/>
      <c r="I129" s="202"/>
      <c r="J129" s="202"/>
      <c r="K129" s="337">
        <f>SUM(K104:K128)</f>
        <v>1474.6828912951269</v>
      </c>
    </row>
    <row r="130" spans="1:22" ht="15.75" thickBot="1">
      <c r="A130" s="338"/>
      <c r="B130" s="339"/>
      <c r="C130" s="340" t="s">
        <v>49</v>
      </c>
      <c r="D130" s="341"/>
      <c r="E130" s="340" t="s">
        <v>49</v>
      </c>
      <c r="F130" s="340" t="s">
        <v>49</v>
      </c>
      <c r="G130" s="58"/>
      <c r="H130" s="58"/>
      <c r="I130" s="341"/>
      <c r="J130" s="342"/>
      <c r="K130" s="343" t="s">
        <v>49</v>
      </c>
    </row>
    <row r="131" spans="1:22">
      <c r="B131" s="284"/>
      <c r="C131" s="37"/>
      <c r="D131" s="37"/>
      <c r="E131" s="37"/>
      <c r="F131" s="37"/>
      <c r="G131" s="37"/>
      <c r="H131" s="37"/>
      <c r="I131" s="37"/>
    </row>
    <row r="132" spans="1:22">
      <c r="B132" s="284"/>
      <c r="C132" s="37"/>
      <c r="D132" s="37"/>
      <c r="E132" s="37"/>
      <c r="F132" s="37"/>
      <c r="G132" s="37"/>
      <c r="H132" s="37"/>
      <c r="I132" s="37"/>
    </row>
    <row r="133" spans="1:22" ht="21">
      <c r="A133" s="276" t="s">
        <v>50</v>
      </c>
      <c r="B133" s="306" t="s">
        <v>445</v>
      </c>
      <c r="C133" s="2"/>
      <c r="D133" s="2"/>
      <c r="E133" s="2"/>
      <c r="F133" s="2"/>
      <c r="G133" s="2"/>
      <c r="H133" s="2"/>
      <c r="I133" s="2"/>
      <c r="J133" s="277"/>
      <c r="K133" s="277"/>
      <c r="L133" s="278"/>
      <c r="M133" s="278"/>
      <c r="N133" s="278"/>
      <c r="O133" s="278"/>
    </row>
    <row r="134" spans="1:22">
      <c r="B134" s="284"/>
      <c r="C134" s="37"/>
      <c r="D134" s="37"/>
      <c r="E134" s="37"/>
      <c r="F134" s="37"/>
      <c r="G134" s="37"/>
      <c r="H134" s="37"/>
      <c r="I134" s="37"/>
    </row>
    <row r="135" spans="1:22" ht="15.75" thickBot="1">
      <c r="A135" s="281" t="s">
        <v>441</v>
      </c>
      <c r="B135" s="284"/>
      <c r="C135" s="37"/>
      <c r="D135" s="37"/>
      <c r="E135" s="37"/>
      <c r="F135" s="37"/>
      <c r="G135" s="37"/>
      <c r="H135" s="37"/>
      <c r="I135" s="37"/>
    </row>
    <row r="136" spans="1:22" ht="37.5" customHeight="1">
      <c r="A136" s="561" t="s">
        <v>2</v>
      </c>
      <c r="B136" s="612" t="s">
        <v>51</v>
      </c>
      <c r="C136" s="42" t="s">
        <v>425</v>
      </c>
      <c r="D136" s="244" t="s">
        <v>430</v>
      </c>
      <c r="E136" s="593" t="s">
        <v>31</v>
      </c>
      <c r="F136" s="244" t="s">
        <v>431</v>
      </c>
      <c r="G136" s="593" t="s">
        <v>52</v>
      </c>
      <c r="H136" s="593" t="s">
        <v>34</v>
      </c>
      <c r="I136" s="43" t="s">
        <v>35</v>
      </c>
      <c r="T136" s="621"/>
      <c r="U136" s="621"/>
      <c r="V136" s="621"/>
    </row>
    <row r="137" spans="1:22">
      <c r="A137" s="611"/>
      <c r="B137" s="613"/>
      <c r="C137" s="327" t="s">
        <v>147</v>
      </c>
      <c r="D137" s="245" t="s">
        <v>147</v>
      </c>
      <c r="E137" s="594"/>
      <c r="F137" s="246" t="s">
        <v>255</v>
      </c>
      <c r="G137" s="594"/>
      <c r="H137" s="594"/>
      <c r="I137" s="328" t="s">
        <v>269</v>
      </c>
      <c r="T137" s="621"/>
      <c r="U137" s="621"/>
      <c r="V137" s="621"/>
    </row>
    <row r="138" spans="1:22">
      <c r="A138" s="611"/>
      <c r="B138" s="602" t="s">
        <v>24</v>
      </c>
      <c r="C138" s="344" t="s">
        <v>37</v>
      </c>
      <c r="D138" s="345" t="s">
        <v>53</v>
      </c>
      <c r="E138" s="345" t="s">
        <v>54</v>
      </c>
      <c r="F138" s="345" t="s">
        <v>38</v>
      </c>
      <c r="G138" s="345" t="s">
        <v>39</v>
      </c>
      <c r="H138" s="345" t="s">
        <v>40</v>
      </c>
      <c r="I138" s="346" t="s">
        <v>41</v>
      </c>
      <c r="T138" s="408"/>
      <c r="U138" s="408"/>
      <c r="V138" s="408"/>
    </row>
    <row r="139" spans="1:22" ht="15.75" thickBot="1">
      <c r="A139" s="562"/>
      <c r="B139" s="603"/>
      <c r="C139" s="347"/>
      <c r="D139" s="348"/>
      <c r="E139" s="349" t="s">
        <v>55</v>
      </c>
      <c r="F139" s="348"/>
      <c r="G139" s="348"/>
      <c r="H139" s="349" t="s">
        <v>56</v>
      </c>
      <c r="I139" s="350" t="s">
        <v>57</v>
      </c>
      <c r="T139" s="408"/>
      <c r="U139" s="408"/>
      <c r="V139" s="408"/>
    </row>
    <row r="140" spans="1:22">
      <c r="A140" s="199" t="str">
        <f>A104</f>
        <v>U 1</v>
      </c>
      <c r="B140" s="235" t="str">
        <f>AA65</f>
        <v>glass</v>
      </c>
      <c r="C140" s="201">
        <f>C104</f>
        <v>168</v>
      </c>
      <c r="D140" s="201">
        <f>E104</f>
        <v>23.520000000000003</v>
      </c>
      <c r="E140" s="201">
        <f>IF(C140=0,0,D140/C140)</f>
        <v>0.14000000000000001</v>
      </c>
      <c r="F140" s="201">
        <f>W65</f>
        <v>5.8940000000000001</v>
      </c>
      <c r="G140" s="210">
        <f>Z65</f>
        <v>5</v>
      </c>
      <c r="H140" s="201">
        <f>E140*F140*G140</f>
        <v>4.1258000000000008</v>
      </c>
      <c r="I140" s="194">
        <f>C140*H140</f>
        <v>693.13440000000014</v>
      </c>
      <c r="T140" s="409"/>
      <c r="U140" s="409"/>
      <c r="V140" s="409"/>
    </row>
    <row r="141" spans="1:22">
      <c r="A141" s="200" t="str">
        <f t="shared" ref="A141" si="39">A105</f>
        <v>U 2</v>
      </c>
      <c r="B141" s="236">
        <f t="shared" ref="B141:B164" si="40">AA66</f>
        <v>0</v>
      </c>
      <c r="C141" s="188">
        <f t="shared" ref="C141:C163" si="41">C105</f>
        <v>0</v>
      </c>
      <c r="D141" s="188">
        <f t="shared" ref="D141:D163" si="42">E105</f>
        <v>0</v>
      </c>
      <c r="E141" s="188">
        <f t="shared" ref="E141:E163" si="43">IF(C141=0,0,D141/C141)</f>
        <v>0</v>
      </c>
      <c r="F141" s="188">
        <f t="shared" ref="F141:F163" si="44">W66</f>
        <v>0</v>
      </c>
      <c r="G141" s="211">
        <f t="shared" ref="G141:G164" si="45">Z66</f>
        <v>5</v>
      </c>
      <c r="H141" s="188">
        <f t="shared" ref="H141:H164" si="46">E141*F141*G141</f>
        <v>0</v>
      </c>
      <c r="I141" s="189">
        <f t="shared" ref="I141:I164" si="47">C141*H141</f>
        <v>0</v>
      </c>
      <c r="T141" s="409"/>
      <c r="U141" s="409"/>
      <c r="V141" s="409"/>
    </row>
    <row r="142" spans="1:22">
      <c r="A142" s="200" t="str">
        <f t="shared" ref="A142" si="48">A106</f>
        <v>U 3</v>
      </c>
      <c r="B142" s="236">
        <f t="shared" si="40"/>
        <v>0</v>
      </c>
      <c r="C142" s="188">
        <f t="shared" si="41"/>
        <v>0</v>
      </c>
      <c r="D142" s="188">
        <f t="shared" si="42"/>
        <v>0</v>
      </c>
      <c r="E142" s="188">
        <f t="shared" si="43"/>
        <v>0</v>
      </c>
      <c r="F142" s="188">
        <f t="shared" si="44"/>
        <v>0</v>
      </c>
      <c r="G142" s="211">
        <f t="shared" si="45"/>
        <v>5</v>
      </c>
      <c r="H142" s="188">
        <f t="shared" si="46"/>
        <v>0</v>
      </c>
      <c r="I142" s="189">
        <f t="shared" si="47"/>
        <v>0</v>
      </c>
      <c r="T142" s="409"/>
      <c r="U142" s="409"/>
      <c r="V142" s="409"/>
    </row>
    <row r="143" spans="1:22">
      <c r="A143" s="200" t="str">
        <f t="shared" ref="A143" si="49">A107</f>
        <v>U 4</v>
      </c>
      <c r="B143" s="236">
        <f t="shared" si="40"/>
        <v>0</v>
      </c>
      <c r="C143" s="188">
        <f t="shared" si="41"/>
        <v>0</v>
      </c>
      <c r="D143" s="188">
        <f t="shared" si="42"/>
        <v>0</v>
      </c>
      <c r="E143" s="188">
        <f t="shared" si="43"/>
        <v>0</v>
      </c>
      <c r="F143" s="188">
        <f t="shared" si="44"/>
        <v>0</v>
      </c>
      <c r="G143" s="211">
        <f t="shared" si="45"/>
        <v>5</v>
      </c>
      <c r="H143" s="188">
        <f t="shared" si="46"/>
        <v>0</v>
      </c>
      <c r="I143" s="189">
        <f t="shared" si="47"/>
        <v>0</v>
      </c>
      <c r="T143" s="409"/>
      <c r="U143" s="409"/>
      <c r="V143" s="409"/>
    </row>
    <row r="144" spans="1:22">
      <c r="A144" s="200" t="str">
        <f t="shared" ref="A144" si="50">A108</f>
        <v>U 5</v>
      </c>
      <c r="B144" s="236">
        <f t="shared" si="40"/>
        <v>0</v>
      </c>
      <c r="C144" s="188">
        <f t="shared" si="41"/>
        <v>0</v>
      </c>
      <c r="D144" s="188">
        <f t="shared" si="42"/>
        <v>0</v>
      </c>
      <c r="E144" s="188">
        <f t="shared" si="43"/>
        <v>0</v>
      </c>
      <c r="F144" s="188">
        <f t="shared" si="44"/>
        <v>0</v>
      </c>
      <c r="G144" s="211">
        <f t="shared" si="45"/>
        <v>5</v>
      </c>
      <c r="H144" s="188">
        <f t="shared" si="46"/>
        <v>0</v>
      </c>
      <c r="I144" s="189">
        <f t="shared" si="47"/>
        <v>0</v>
      </c>
      <c r="T144" s="409"/>
      <c r="U144" s="409"/>
      <c r="V144" s="409"/>
    </row>
    <row r="145" spans="1:22">
      <c r="A145" s="200" t="str">
        <f t="shared" ref="A145" si="51">A109</f>
        <v>U 6</v>
      </c>
      <c r="B145" s="236">
        <f t="shared" si="40"/>
        <v>0</v>
      </c>
      <c r="C145" s="188">
        <f t="shared" si="41"/>
        <v>0</v>
      </c>
      <c r="D145" s="188">
        <f t="shared" si="42"/>
        <v>0</v>
      </c>
      <c r="E145" s="188">
        <f t="shared" si="43"/>
        <v>0</v>
      </c>
      <c r="F145" s="188">
        <f t="shared" si="44"/>
        <v>0</v>
      </c>
      <c r="G145" s="211">
        <f t="shared" si="45"/>
        <v>5</v>
      </c>
      <c r="H145" s="188">
        <f t="shared" si="46"/>
        <v>0</v>
      </c>
      <c r="I145" s="189">
        <f t="shared" si="47"/>
        <v>0</v>
      </c>
      <c r="T145" s="409"/>
      <c r="U145" s="409"/>
      <c r="V145" s="409"/>
    </row>
    <row r="146" spans="1:22">
      <c r="A146" s="200" t="str">
        <f t="shared" ref="A146" si="52">A110</f>
        <v>U 7</v>
      </c>
      <c r="B146" s="236">
        <f t="shared" si="40"/>
        <v>0</v>
      </c>
      <c r="C146" s="188">
        <f t="shared" si="41"/>
        <v>0</v>
      </c>
      <c r="D146" s="188">
        <f t="shared" si="42"/>
        <v>0</v>
      </c>
      <c r="E146" s="188">
        <f t="shared" si="43"/>
        <v>0</v>
      </c>
      <c r="F146" s="188">
        <f t="shared" si="44"/>
        <v>0</v>
      </c>
      <c r="G146" s="211">
        <f t="shared" si="45"/>
        <v>5</v>
      </c>
      <c r="H146" s="188">
        <f t="shared" si="46"/>
        <v>0</v>
      </c>
      <c r="I146" s="189">
        <f t="shared" si="47"/>
        <v>0</v>
      </c>
      <c r="T146" s="409"/>
      <c r="U146" s="409"/>
      <c r="V146" s="409"/>
    </row>
    <row r="147" spans="1:22">
      <c r="A147" s="200" t="str">
        <f t="shared" ref="A147" si="53">A111</f>
        <v>U 8</v>
      </c>
      <c r="B147" s="236">
        <f t="shared" si="40"/>
        <v>0</v>
      </c>
      <c r="C147" s="188">
        <f t="shared" si="41"/>
        <v>0</v>
      </c>
      <c r="D147" s="188">
        <f t="shared" si="42"/>
        <v>0</v>
      </c>
      <c r="E147" s="188">
        <f t="shared" si="43"/>
        <v>0</v>
      </c>
      <c r="F147" s="188">
        <f t="shared" si="44"/>
        <v>0</v>
      </c>
      <c r="G147" s="211">
        <f t="shared" si="45"/>
        <v>5</v>
      </c>
      <c r="H147" s="188">
        <f t="shared" si="46"/>
        <v>0</v>
      </c>
      <c r="I147" s="189">
        <f t="shared" si="47"/>
        <v>0</v>
      </c>
      <c r="T147" s="409"/>
      <c r="U147" s="409"/>
      <c r="V147" s="409"/>
    </row>
    <row r="148" spans="1:22">
      <c r="A148" s="200" t="str">
        <f t="shared" ref="A148" si="54">A112</f>
        <v>U 9</v>
      </c>
      <c r="B148" s="236">
        <f t="shared" si="40"/>
        <v>0</v>
      </c>
      <c r="C148" s="188">
        <f t="shared" si="41"/>
        <v>0</v>
      </c>
      <c r="D148" s="188">
        <f t="shared" si="42"/>
        <v>0</v>
      </c>
      <c r="E148" s="188">
        <f t="shared" si="43"/>
        <v>0</v>
      </c>
      <c r="F148" s="188">
        <f t="shared" si="44"/>
        <v>0</v>
      </c>
      <c r="G148" s="211">
        <f t="shared" si="45"/>
        <v>5</v>
      </c>
      <c r="H148" s="188">
        <f t="shared" si="46"/>
        <v>0</v>
      </c>
      <c r="I148" s="189">
        <f t="shared" si="47"/>
        <v>0</v>
      </c>
      <c r="T148" s="409"/>
      <c r="U148" s="409"/>
      <c r="V148" s="409"/>
    </row>
    <row r="149" spans="1:22">
      <c r="A149" s="200" t="str">
        <f t="shared" ref="A149" si="55">A113</f>
        <v>U 10</v>
      </c>
      <c r="B149" s="236">
        <f t="shared" si="40"/>
        <v>0</v>
      </c>
      <c r="C149" s="188">
        <f t="shared" si="41"/>
        <v>0</v>
      </c>
      <c r="D149" s="188">
        <f t="shared" si="42"/>
        <v>0</v>
      </c>
      <c r="E149" s="188">
        <f t="shared" si="43"/>
        <v>0</v>
      </c>
      <c r="F149" s="188">
        <f t="shared" si="44"/>
        <v>0</v>
      </c>
      <c r="G149" s="211">
        <f t="shared" si="45"/>
        <v>5</v>
      </c>
      <c r="H149" s="188">
        <f t="shared" si="46"/>
        <v>0</v>
      </c>
      <c r="I149" s="189">
        <f t="shared" si="47"/>
        <v>0</v>
      </c>
      <c r="T149" s="409"/>
      <c r="U149" s="409"/>
      <c r="V149" s="409"/>
    </row>
    <row r="150" spans="1:22">
      <c r="A150" s="200" t="str">
        <f t="shared" ref="A150" si="56">A114</f>
        <v>U 11</v>
      </c>
      <c r="B150" s="236">
        <f t="shared" si="40"/>
        <v>0</v>
      </c>
      <c r="C150" s="188">
        <f t="shared" si="41"/>
        <v>0</v>
      </c>
      <c r="D150" s="188">
        <f t="shared" si="42"/>
        <v>0</v>
      </c>
      <c r="E150" s="188">
        <f t="shared" si="43"/>
        <v>0</v>
      </c>
      <c r="F150" s="188">
        <f t="shared" si="44"/>
        <v>0</v>
      </c>
      <c r="G150" s="211">
        <f t="shared" si="45"/>
        <v>5</v>
      </c>
      <c r="H150" s="188">
        <f t="shared" si="46"/>
        <v>0</v>
      </c>
      <c r="I150" s="189">
        <f t="shared" si="47"/>
        <v>0</v>
      </c>
      <c r="T150" s="409"/>
      <c r="U150" s="409"/>
      <c r="V150" s="409"/>
    </row>
    <row r="151" spans="1:22">
      <c r="A151" s="200" t="str">
        <f t="shared" ref="A151" si="57">A115</f>
        <v>U 12</v>
      </c>
      <c r="B151" s="236">
        <f t="shared" si="40"/>
        <v>0</v>
      </c>
      <c r="C151" s="188">
        <f t="shared" si="41"/>
        <v>0</v>
      </c>
      <c r="D151" s="188">
        <f t="shared" si="42"/>
        <v>0</v>
      </c>
      <c r="E151" s="188">
        <f t="shared" si="43"/>
        <v>0</v>
      </c>
      <c r="F151" s="188">
        <f t="shared" si="44"/>
        <v>0</v>
      </c>
      <c r="G151" s="211">
        <f t="shared" si="45"/>
        <v>5</v>
      </c>
      <c r="H151" s="188">
        <f t="shared" si="46"/>
        <v>0</v>
      </c>
      <c r="I151" s="189">
        <f t="shared" si="47"/>
        <v>0</v>
      </c>
      <c r="T151" s="409"/>
      <c r="U151" s="409"/>
      <c r="V151" s="409"/>
    </row>
    <row r="152" spans="1:22">
      <c r="A152" s="200" t="str">
        <f t="shared" ref="A152" si="58">A116</f>
        <v>U 13</v>
      </c>
      <c r="B152" s="236">
        <f t="shared" si="40"/>
        <v>0</v>
      </c>
      <c r="C152" s="188">
        <f t="shared" si="41"/>
        <v>0</v>
      </c>
      <c r="D152" s="188">
        <f t="shared" si="42"/>
        <v>0</v>
      </c>
      <c r="E152" s="188">
        <f t="shared" si="43"/>
        <v>0</v>
      </c>
      <c r="F152" s="188">
        <f t="shared" si="44"/>
        <v>0</v>
      </c>
      <c r="G152" s="211">
        <f t="shared" si="45"/>
        <v>5</v>
      </c>
      <c r="H152" s="188">
        <f t="shared" si="46"/>
        <v>0</v>
      </c>
      <c r="I152" s="189">
        <f t="shared" si="47"/>
        <v>0</v>
      </c>
      <c r="T152" s="409"/>
      <c r="U152" s="409"/>
      <c r="V152" s="409"/>
    </row>
    <row r="153" spans="1:22">
      <c r="A153" s="200" t="str">
        <f t="shared" ref="A153" si="59">A117</f>
        <v>U 14</v>
      </c>
      <c r="B153" s="236">
        <f t="shared" si="40"/>
        <v>0</v>
      </c>
      <c r="C153" s="188">
        <f t="shared" si="41"/>
        <v>0</v>
      </c>
      <c r="D153" s="188">
        <f t="shared" si="42"/>
        <v>0</v>
      </c>
      <c r="E153" s="188">
        <f t="shared" si="43"/>
        <v>0</v>
      </c>
      <c r="F153" s="188">
        <f t="shared" si="44"/>
        <v>0</v>
      </c>
      <c r="G153" s="211">
        <f t="shared" si="45"/>
        <v>5</v>
      </c>
      <c r="H153" s="188">
        <f t="shared" si="46"/>
        <v>0</v>
      </c>
      <c r="I153" s="189">
        <f t="shared" si="47"/>
        <v>0</v>
      </c>
      <c r="T153" s="409"/>
      <c r="U153" s="409"/>
      <c r="V153" s="409"/>
    </row>
    <row r="154" spans="1:22">
      <c r="A154" s="200" t="str">
        <f t="shared" ref="A154" si="60">A118</f>
        <v>U 15</v>
      </c>
      <c r="B154" s="236">
        <f t="shared" si="40"/>
        <v>0</v>
      </c>
      <c r="C154" s="188">
        <f t="shared" si="41"/>
        <v>0</v>
      </c>
      <c r="D154" s="188">
        <f t="shared" si="42"/>
        <v>0</v>
      </c>
      <c r="E154" s="188">
        <f t="shared" si="43"/>
        <v>0</v>
      </c>
      <c r="F154" s="188">
        <f t="shared" si="44"/>
        <v>0</v>
      </c>
      <c r="G154" s="211">
        <f t="shared" si="45"/>
        <v>5</v>
      </c>
      <c r="H154" s="188">
        <f t="shared" si="46"/>
        <v>0</v>
      </c>
      <c r="I154" s="189">
        <f t="shared" si="47"/>
        <v>0</v>
      </c>
      <c r="T154" s="409"/>
      <c r="U154" s="409"/>
      <c r="V154" s="409"/>
    </row>
    <row r="155" spans="1:22">
      <c r="A155" s="200" t="str">
        <f t="shared" ref="A155" si="61">A119</f>
        <v>U 16</v>
      </c>
      <c r="B155" s="236">
        <f t="shared" si="40"/>
        <v>0</v>
      </c>
      <c r="C155" s="188">
        <f t="shared" si="41"/>
        <v>0</v>
      </c>
      <c r="D155" s="188">
        <f t="shared" si="42"/>
        <v>0</v>
      </c>
      <c r="E155" s="188">
        <f t="shared" si="43"/>
        <v>0</v>
      </c>
      <c r="F155" s="188">
        <f t="shared" si="44"/>
        <v>0</v>
      </c>
      <c r="G155" s="211">
        <f t="shared" si="45"/>
        <v>5</v>
      </c>
      <c r="H155" s="188">
        <f t="shared" si="46"/>
        <v>0</v>
      </c>
      <c r="I155" s="189">
        <f t="shared" si="47"/>
        <v>0</v>
      </c>
      <c r="T155" s="409"/>
      <c r="U155" s="409"/>
      <c r="V155" s="409"/>
    </row>
    <row r="156" spans="1:22">
      <c r="A156" s="200" t="str">
        <f t="shared" ref="A156" si="62">A120</f>
        <v>U 17</v>
      </c>
      <c r="B156" s="236">
        <f t="shared" si="40"/>
        <v>0</v>
      </c>
      <c r="C156" s="188">
        <f t="shared" si="41"/>
        <v>0</v>
      </c>
      <c r="D156" s="188">
        <f t="shared" si="42"/>
        <v>0</v>
      </c>
      <c r="E156" s="188">
        <f t="shared" si="43"/>
        <v>0</v>
      </c>
      <c r="F156" s="188">
        <f t="shared" si="44"/>
        <v>0</v>
      </c>
      <c r="G156" s="211">
        <f t="shared" si="45"/>
        <v>5</v>
      </c>
      <c r="H156" s="188">
        <f t="shared" si="46"/>
        <v>0</v>
      </c>
      <c r="I156" s="189">
        <f t="shared" si="47"/>
        <v>0</v>
      </c>
      <c r="T156" s="409"/>
      <c r="U156" s="409"/>
      <c r="V156" s="409"/>
    </row>
    <row r="157" spans="1:22">
      <c r="A157" s="200" t="str">
        <f t="shared" ref="A157" si="63">A121</f>
        <v>U 18</v>
      </c>
      <c r="B157" s="236">
        <f t="shared" si="40"/>
        <v>0</v>
      </c>
      <c r="C157" s="188">
        <f t="shared" si="41"/>
        <v>0</v>
      </c>
      <c r="D157" s="188">
        <f t="shared" si="42"/>
        <v>0</v>
      </c>
      <c r="E157" s="188">
        <f t="shared" si="43"/>
        <v>0</v>
      </c>
      <c r="F157" s="188">
        <f t="shared" si="44"/>
        <v>0</v>
      </c>
      <c r="G157" s="211">
        <f t="shared" si="45"/>
        <v>5</v>
      </c>
      <c r="H157" s="188">
        <f t="shared" si="46"/>
        <v>0</v>
      </c>
      <c r="I157" s="189">
        <f t="shared" si="47"/>
        <v>0</v>
      </c>
      <c r="T157" s="409"/>
      <c r="U157" s="409"/>
      <c r="V157" s="409"/>
    </row>
    <row r="158" spans="1:22">
      <c r="A158" s="200" t="str">
        <f t="shared" ref="A158" si="64">A122</f>
        <v>U 19</v>
      </c>
      <c r="B158" s="236">
        <f t="shared" si="40"/>
        <v>0</v>
      </c>
      <c r="C158" s="188">
        <f t="shared" si="41"/>
        <v>0</v>
      </c>
      <c r="D158" s="188">
        <f t="shared" si="42"/>
        <v>0</v>
      </c>
      <c r="E158" s="188">
        <f t="shared" si="43"/>
        <v>0</v>
      </c>
      <c r="F158" s="188">
        <f t="shared" si="44"/>
        <v>0</v>
      </c>
      <c r="G158" s="211">
        <f t="shared" si="45"/>
        <v>5</v>
      </c>
      <c r="H158" s="188">
        <f t="shared" si="46"/>
        <v>0</v>
      </c>
      <c r="I158" s="189">
        <f t="shared" si="47"/>
        <v>0</v>
      </c>
      <c r="T158" s="409"/>
      <c r="U158" s="409"/>
      <c r="V158" s="409"/>
    </row>
    <row r="159" spans="1:22">
      <c r="A159" s="200" t="str">
        <f t="shared" ref="A159" si="65">A123</f>
        <v>U 20</v>
      </c>
      <c r="B159" s="236">
        <f t="shared" si="40"/>
        <v>0</v>
      </c>
      <c r="C159" s="188">
        <f t="shared" si="41"/>
        <v>0</v>
      </c>
      <c r="D159" s="188">
        <f t="shared" si="42"/>
        <v>0</v>
      </c>
      <c r="E159" s="188">
        <f t="shared" si="43"/>
        <v>0</v>
      </c>
      <c r="F159" s="188">
        <f t="shared" si="44"/>
        <v>0</v>
      </c>
      <c r="G159" s="211">
        <f t="shared" si="45"/>
        <v>5</v>
      </c>
      <c r="H159" s="188">
        <f t="shared" si="46"/>
        <v>0</v>
      </c>
      <c r="I159" s="189">
        <f t="shared" si="47"/>
        <v>0</v>
      </c>
      <c r="T159" s="409"/>
      <c r="U159" s="409"/>
      <c r="V159" s="409"/>
    </row>
    <row r="160" spans="1:22">
      <c r="A160" s="200" t="str">
        <f t="shared" ref="A160" si="66">A124</f>
        <v>U 21</v>
      </c>
      <c r="B160" s="236">
        <f t="shared" si="40"/>
        <v>0</v>
      </c>
      <c r="C160" s="188">
        <f t="shared" si="41"/>
        <v>0</v>
      </c>
      <c r="D160" s="188">
        <f t="shared" si="42"/>
        <v>0</v>
      </c>
      <c r="E160" s="188">
        <f t="shared" si="43"/>
        <v>0</v>
      </c>
      <c r="F160" s="188">
        <f t="shared" si="44"/>
        <v>0</v>
      </c>
      <c r="G160" s="211">
        <f t="shared" si="45"/>
        <v>5</v>
      </c>
      <c r="H160" s="188">
        <f t="shared" si="46"/>
        <v>0</v>
      </c>
      <c r="I160" s="189">
        <f t="shared" si="47"/>
        <v>0</v>
      </c>
      <c r="T160" s="409"/>
      <c r="U160" s="409"/>
      <c r="V160" s="409"/>
    </row>
    <row r="161" spans="1:22">
      <c r="A161" s="200" t="str">
        <f t="shared" ref="A161" si="67">A125</f>
        <v>U 22</v>
      </c>
      <c r="B161" s="236">
        <f t="shared" si="40"/>
        <v>0</v>
      </c>
      <c r="C161" s="188">
        <f t="shared" si="41"/>
        <v>0</v>
      </c>
      <c r="D161" s="188">
        <f t="shared" si="42"/>
        <v>0</v>
      </c>
      <c r="E161" s="188">
        <f t="shared" si="43"/>
        <v>0</v>
      </c>
      <c r="F161" s="188">
        <f t="shared" si="44"/>
        <v>0</v>
      </c>
      <c r="G161" s="211">
        <f t="shared" si="45"/>
        <v>5</v>
      </c>
      <c r="H161" s="188">
        <f t="shared" si="46"/>
        <v>0</v>
      </c>
      <c r="I161" s="189">
        <f t="shared" si="47"/>
        <v>0</v>
      </c>
      <c r="T161" s="409"/>
      <c r="U161" s="409"/>
      <c r="V161" s="409"/>
    </row>
    <row r="162" spans="1:22">
      <c r="A162" s="200" t="str">
        <f t="shared" ref="A162" si="68">A126</f>
        <v>U 23</v>
      </c>
      <c r="B162" s="236">
        <f t="shared" si="40"/>
        <v>0</v>
      </c>
      <c r="C162" s="188">
        <f t="shared" si="41"/>
        <v>0</v>
      </c>
      <c r="D162" s="188">
        <f t="shared" si="42"/>
        <v>0</v>
      </c>
      <c r="E162" s="188">
        <f t="shared" si="43"/>
        <v>0</v>
      </c>
      <c r="F162" s="188">
        <f t="shared" si="44"/>
        <v>0</v>
      </c>
      <c r="G162" s="211">
        <f t="shared" si="45"/>
        <v>5</v>
      </c>
      <c r="H162" s="188">
        <f t="shared" si="46"/>
        <v>0</v>
      </c>
      <c r="I162" s="189">
        <f t="shared" si="47"/>
        <v>0</v>
      </c>
      <c r="T162" s="409"/>
      <c r="U162" s="409"/>
      <c r="V162" s="409"/>
    </row>
    <row r="163" spans="1:22">
      <c r="A163" s="200" t="str">
        <f t="shared" ref="A163" si="69">A127</f>
        <v>U 24</v>
      </c>
      <c r="B163" s="236">
        <f t="shared" si="40"/>
        <v>0</v>
      </c>
      <c r="C163" s="188">
        <f t="shared" si="41"/>
        <v>0</v>
      </c>
      <c r="D163" s="188">
        <f t="shared" si="42"/>
        <v>0</v>
      </c>
      <c r="E163" s="188">
        <f t="shared" si="43"/>
        <v>0</v>
      </c>
      <c r="F163" s="188">
        <f t="shared" si="44"/>
        <v>0</v>
      </c>
      <c r="G163" s="211">
        <f t="shared" si="45"/>
        <v>5</v>
      </c>
      <c r="H163" s="188">
        <f t="shared" si="46"/>
        <v>0</v>
      </c>
      <c r="I163" s="189">
        <f t="shared" si="47"/>
        <v>0</v>
      </c>
      <c r="T163" s="409"/>
      <c r="U163" s="409"/>
      <c r="V163" s="409"/>
    </row>
    <row r="164" spans="1:22">
      <c r="A164" s="200" t="str">
        <f t="shared" ref="A164" si="70">A128</f>
        <v>U 25</v>
      </c>
      <c r="B164" s="236">
        <f t="shared" si="40"/>
        <v>0</v>
      </c>
      <c r="C164" s="188">
        <f>C128</f>
        <v>0</v>
      </c>
      <c r="D164" s="188">
        <f>E128</f>
        <v>0</v>
      </c>
      <c r="E164" s="188">
        <f>IF(C164=0,0,D164/C164)</f>
        <v>0</v>
      </c>
      <c r="F164" s="188">
        <f>W89</f>
        <v>0</v>
      </c>
      <c r="G164" s="211">
        <f t="shared" si="45"/>
        <v>5</v>
      </c>
      <c r="H164" s="188">
        <f t="shared" si="46"/>
        <v>0</v>
      </c>
      <c r="I164" s="189">
        <f t="shared" si="47"/>
        <v>0</v>
      </c>
      <c r="T164" s="409"/>
      <c r="U164" s="409"/>
      <c r="V164" s="409"/>
    </row>
    <row r="165" spans="1:22" ht="18.75">
      <c r="A165" s="351"/>
      <c r="B165" s="59"/>
      <c r="C165" s="203">
        <f>SUM(C140:C164)</f>
        <v>168</v>
      </c>
      <c r="D165" s="203">
        <f>SUM(D140:D164)</f>
        <v>23.520000000000003</v>
      </c>
      <c r="E165" s="204">
        <f t="shared" ref="E165" si="71">IF(C165=0,0,D165/C165)</f>
        <v>0.14000000000000001</v>
      </c>
      <c r="F165" s="202"/>
      <c r="G165" s="202"/>
      <c r="H165" s="202"/>
      <c r="I165" s="337">
        <f>SUM(I140:I164)</f>
        <v>693.13440000000014</v>
      </c>
    </row>
    <row r="166" spans="1:22" ht="15.75" thickBot="1">
      <c r="A166" s="352"/>
      <c r="B166" s="339"/>
      <c r="C166" s="340" t="s">
        <v>49</v>
      </c>
      <c r="D166" s="340" t="s">
        <v>49</v>
      </c>
      <c r="E166" s="340" t="s">
        <v>49</v>
      </c>
      <c r="F166" s="58"/>
      <c r="G166" s="58"/>
      <c r="H166" s="58"/>
      <c r="I166" s="343" t="s">
        <v>49</v>
      </c>
    </row>
    <row r="167" spans="1:22">
      <c r="B167" s="284"/>
      <c r="C167" s="37"/>
      <c r="D167" s="37"/>
      <c r="E167" s="37"/>
      <c r="F167" s="37"/>
      <c r="G167" s="37"/>
      <c r="H167" s="37"/>
      <c r="I167" s="37"/>
    </row>
    <row r="168" spans="1:22">
      <c r="B168" s="284"/>
      <c r="C168" s="37"/>
      <c r="D168" s="37"/>
      <c r="E168" s="37"/>
      <c r="F168" s="37"/>
      <c r="G168" s="37"/>
      <c r="H168" s="37"/>
      <c r="I168" s="37"/>
    </row>
    <row r="169" spans="1:22" ht="21">
      <c r="A169" s="276" t="s">
        <v>58</v>
      </c>
      <c r="B169" s="306" t="s">
        <v>444</v>
      </c>
      <c r="C169" s="2"/>
      <c r="D169" s="2"/>
      <c r="E169" s="2"/>
      <c r="F169" s="2"/>
      <c r="G169" s="2"/>
      <c r="H169" s="2"/>
      <c r="I169" s="2"/>
      <c r="J169" s="277"/>
      <c r="K169" s="277"/>
      <c r="L169" s="278"/>
      <c r="M169" s="278"/>
      <c r="N169" s="278"/>
      <c r="O169" s="278"/>
    </row>
    <row r="170" spans="1:22">
      <c r="B170" s="284"/>
      <c r="C170" s="37"/>
      <c r="D170" s="37"/>
      <c r="E170" s="37"/>
      <c r="F170" s="37"/>
      <c r="G170" s="37"/>
      <c r="H170" s="37"/>
      <c r="I170" s="37"/>
    </row>
    <row r="171" spans="1:22" ht="15.75" thickBot="1">
      <c r="A171" s="281" t="s">
        <v>442</v>
      </c>
      <c r="B171" s="284"/>
      <c r="C171" s="37"/>
      <c r="D171" s="37"/>
      <c r="E171" s="37"/>
      <c r="F171" s="37"/>
      <c r="G171" s="37"/>
      <c r="H171" s="37"/>
      <c r="I171" s="37"/>
    </row>
    <row r="172" spans="1:22" ht="45.75" customHeight="1">
      <c r="A172" s="595" t="s">
        <v>2</v>
      </c>
      <c r="B172" s="598" t="s">
        <v>59</v>
      </c>
      <c r="C172" s="42" t="s">
        <v>425</v>
      </c>
      <c r="D172" s="244" t="s">
        <v>430</v>
      </c>
      <c r="E172" s="591" t="s">
        <v>31</v>
      </c>
      <c r="F172" s="591" t="s">
        <v>60</v>
      </c>
      <c r="G172" s="591" t="s">
        <v>61</v>
      </c>
      <c r="H172" s="591" t="s">
        <v>34</v>
      </c>
      <c r="I172" s="43" t="s">
        <v>35</v>
      </c>
    </row>
    <row r="173" spans="1:22">
      <c r="A173" s="596"/>
      <c r="B173" s="599"/>
      <c r="C173" s="327" t="s">
        <v>147</v>
      </c>
      <c r="D173" s="245" t="s">
        <v>147</v>
      </c>
      <c r="E173" s="592"/>
      <c r="F173" s="592"/>
      <c r="G173" s="592"/>
      <c r="H173" s="592"/>
      <c r="I173" s="328" t="s">
        <v>269</v>
      </c>
    </row>
    <row r="174" spans="1:22">
      <c r="A174" s="596"/>
      <c r="B174" s="600" t="s">
        <v>24</v>
      </c>
      <c r="C174" s="344" t="s">
        <v>37</v>
      </c>
      <c r="D174" s="345" t="s">
        <v>53</v>
      </c>
      <c r="E174" s="345" t="s">
        <v>54</v>
      </c>
      <c r="F174" s="345" t="s">
        <v>38</v>
      </c>
      <c r="G174" s="345" t="s">
        <v>39</v>
      </c>
      <c r="H174" s="345" t="s">
        <v>40</v>
      </c>
      <c r="I174" s="346" t="s">
        <v>41</v>
      </c>
      <c r="J174" s="37"/>
    </row>
    <row r="175" spans="1:22" ht="15.75" thickBot="1">
      <c r="A175" s="597"/>
      <c r="B175" s="601"/>
      <c r="C175" s="347"/>
      <c r="D175" s="348"/>
      <c r="E175" s="349" t="s">
        <v>55</v>
      </c>
      <c r="F175" s="348"/>
      <c r="G175" s="349"/>
      <c r="H175" s="349" t="s">
        <v>56</v>
      </c>
      <c r="I175" s="353" t="s">
        <v>57</v>
      </c>
      <c r="J175" s="37"/>
    </row>
    <row r="176" spans="1:22">
      <c r="A176" s="199" t="str">
        <f>A140</f>
        <v>U 1</v>
      </c>
      <c r="B176" s="235" t="str">
        <f>B140</f>
        <v>glass</v>
      </c>
      <c r="C176" s="201">
        <f>C140</f>
        <v>168</v>
      </c>
      <c r="D176" s="201">
        <f>E104</f>
        <v>23.520000000000003</v>
      </c>
      <c r="E176" s="201">
        <f>IF(C176=0,0,D176/C176)</f>
        <v>0.14000000000000001</v>
      </c>
      <c r="F176" s="201">
        <f>Y65</f>
        <v>140</v>
      </c>
      <c r="G176" s="201">
        <f>X65</f>
        <v>1.0011627906976743</v>
      </c>
      <c r="H176" s="201">
        <f>E176*F176*G176</f>
        <v>19.622790697674418</v>
      </c>
      <c r="I176" s="194">
        <f>C176*H176</f>
        <v>3296.6288372093022</v>
      </c>
      <c r="J176" s="37"/>
    </row>
    <row r="177" spans="1:10">
      <c r="A177" s="200" t="str">
        <f t="shared" ref="A177:B177" si="72">A141</f>
        <v>U 2</v>
      </c>
      <c r="B177" s="236">
        <f t="shared" si="72"/>
        <v>0</v>
      </c>
      <c r="C177" s="201">
        <f t="shared" ref="C177:C200" si="73">C141</f>
        <v>0</v>
      </c>
      <c r="D177" s="201">
        <f t="shared" ref="D177:D200" si="74">E105</f>
        <v>0</v>
      </c>
      <c r="E177" s="201">
        <f t="shared" ref="E177:E201" si="75">IF(C177=0,0,D177/C177)</f>
        <v>0</v>
      </c>
      <c r="F177" s="201">
        <f t="shared" ref="F177:F200" si="76">Y66</f>
        <v>140</v>
      </c>
      <c r="G177" s="201">
        <f t="shared" ref="G177:G200" si="77">X66</f>
        <v>0</v>
      </c>
      <c r="H177" s="201">
        <f t="shared" ref="H177:H200" si="78">E177*F177*G177</f>
        <v>0</v>
      </c>
      <c r="I177" s="194">
        <f t="shared" ref="I177:I200" si="79">C177*H177</f>
        <v>0</v>
      </c>
      <c r="J177" s="37"/>
    </row>
    <row r="178" spans="1:10">
      <c r="A178" s="199" t="str">
        <f t="shared" ref="A178:B178" si="80">A142</f>
        <v>U 3</v>
      </c>
      <c r="B178" s="235">
        <f t="shared" si="80"/>
        <v>0</v>
      </c>
      <c r="C178" s="201">
        <f t="shared" si="73"/>
        <v>0</v>
      </c>
      <c r="D178" s="201">
        <f t="shared" si="74"/>
        <v>0</v>
      </c>
      <c r="E178" s="201">
        <f t="shared" si="75"/>
        <v>0</v>
      </c>
      <c r="F178" s="201">
        <f t="shared" si="76"/>
        <v>140</v>
      </c>
      <c r="G178" s="201">
        <f t="shared" si="77"/>
        <v>0</v>
      </c>
      <c r="H178" s="201">
        <f t="shared" si="78"/>
        <v>0</v>
      </c>
      <c r="I178" s="194">
        <f t="shared" si="79"/>
        <v>0</v>
      </c>
      <c r="J178" s="37"/>
    </row>
    <row r="179" spans="1:10">
      <c r="A179" s="200" t="str">
        <f t="shared" ref="A179:B179" si="81">A143</f>
        <v>U 4</v>
      </c>
      <c r="B179" s="236">
        <f t="shared" si="81"/>
        <v>0</v>
      </c>
      <c r="C179" s="201">
        <f t="shared" si="73"/>
        <v>0</v>
      </c>
      <c r="D179" s="201">
        <f t="shared" si="74"/>
        <v>0</v>
      </c>
      <c r="E179" s="201">
        <f t="shared" si="75"/>
        <v>0</v>
      </c>
      <c r="F179" s="201">
        <f t="shared" si="76"/>
        <v>140</v>
      </c>
      <c r="G179" s="201">
        <f t="shared" si="77"/>
        <v>0</v>
      </c>
      <c r="H179" s="201">
        <f t="shared" si="78"/>
        <v>0</v>
      </c>
      <c r="I179" s="194">
        <f t="shared" si="79"/>
        <v>0</v>
      </c>
      <c r="J179" s="37"/>
    </row>
    <row r="180" spans="1:10">
      <c r="A180" s="199" t="str">
        <f t="shared" ref="A180:B180" si="82">A144</f>
        <v>U 5</v>
      </c>
      <c r="B180" s="235">
        <f t="shared" si="82"/>
        <v>0</v>
      </c>
      <c r="C180" s="201">
        <f t="shared" si="73"/>
        <v>0</v>
      </c>
      <c r="D180" s="201">
        <f t="shared" si="74"/>
        <v>0</v>
      </c>
      <c r="E180" s="201">
        <f t="shared" si="75"/>
        <v>0</v>
      </c>
      <c r="F180" s="201">
        <f t="shared" si="76"/>
        <v>140</v>
      </c>
      <c r="G180" s="201">
        <f t="shared" si="77"/>
        <v>0</v>
      </c>
      <c r="H180" s="201">
        <f t="shared" si="78"/>
        <v>0</v>
      </c>
      <c r="I180" s="194">
        <f t="shared" si="79"/>
        <v>0</v>
      </c>
      <c r="J180" s="37"/>
    </row>
    <row r="181" spans="1:10">
      <c r="A181" s="200" t="str">
        <f t="shared" ref="A181:B181" si="83">A145</f>
        <v>U 6</v>
      </c>
      <c r="B181" s="236">
        <f t="shared" si="83"/>
        <v>0</v>
      </c>
      <c r="C181" s="201">
        <f t="shared" si="73"/>
        <v>0</v>
      </c>
      <c r="D181" s="201">
        <f t="shared" si="74"/>
        <v>0</v>
      </c>
      <c r="E181" s="201">
        <f t="shared" si="75"/>
        <v>0</v>
      </c>
      <c r="F181" s="201">
        <f t="shared" si="76"/>
        <v>140</v>
      </c>
      <c r="G181" s="201">
        <f t="shared" si="77"/>
        <v>0</v>
      </c>
      <c r="H181" s="201">
        <f t="shared" si="78"/>
        <v>0</v>
      </c>
      <c r="I181" s="194">
        <f t="shared" si="79"/>
        <v>0</v>
      </c>
      <c r="J181" s="37"/>
    </row>
    <row r="182" spans="1:10">
      <c r="A182" s="199" t="str">
        <f t="shared" ref="A182:B182" si="84">A146</f>
        <v>U 7</v>
      </c>
      <c r="B182" s="235">
        <f t="shared" si="84"/>
        <v>0</v>
      </c>
      <c r="C182" s="201">
        <f t="shared" si="73"/>
        <v>0</v>
      </c>
      <c r="D182" s="201">
        <f t="shared" si="74"/>
        <v>0</v>
      </c>
      <c r="E182" s="201">
        <f t="shared" si="75"/>
        <v>0</v>
      </c>
      <c r="F182" s="201">
        <f t="shared" si="76"/>
        <v>140</v>
      </c>
      <c r="G182" s="201">
        <f t="shared" si="77"/>
        <v>0</v>
      </c>
      <c r="H182" s="201">
        <f t="shared" si="78"/>
        <v>0</v>
      </c>
      <c r="I182" s="194">
        <f t="shared" si="79"/>
        <v>0</v>
      </c>
      <c r="J182" s="37"/>
    </row>
    <row r="183" spans="1:10">
      <c r="A183" s="200" t="str">
        <f t="shared" ref="A183:B183" si="85">A147</f>
        <v>U 8</v>
      </c>
      <c r="B183" s="236">
        <f t="shared" si="85"/>
        <v>0</v>
      </c>
      <c r="C183" s="201">
        <f t="shared" si="73"/>
        <v>0</v>
      </c>
      <c r="D183" s="201">
        <f t="shared" si="74"/>
        <v>0</v>
      </c>
      <c r="E183" s="201">
        <f t="shared" si="75"/>
        <v>0</v>
      </c>
      <c r="F183" s="201">
        <f t="shared" si="76"/>
        <v>140</v>
      </c>
      <c r="G183" s="201">
        <f t="shared" si="77"/>
        <v>0</v>
      </c>
      <c r="H183" s="201">
        <f t="shared" si="78"/>
        <v>0</v>
      </c>
      <c r="I183" s="194">
        <f t="shared" si="79"/>
        <v>0</v>
      </c>
      <c r="J183" s="37"/>
    </row>
    <row r="184" spans="1:10">
      <c r="A184" s="199" t="str">
        <f t="shared" ref="A184:B184" si="86">A148</f>
        <v>U 9</v>
      </c>
      <c r="B184" s="235">
        <f t="shared" si="86"/>
        <v>0</v>
      </c>
      <c r="C184" s="201">
        <f t="shared" si="73"/>
        <v>0</v>
      </c>
      <c r="D184" s="201">
        <f t="shared" si="74"/>
        <v>0</v>
      </c>
      <c r="E184" s="201">
        <f t="shared" si="75"/>
        <v>0</v>
      </c>
      <c r="F184" s="201">
        <f t="shared" si="76"/>
        <v>140</v>
      </c>
      <c r="G184" s="201">
        <f t="shared" si="77"/>
        <v>0</v>
      </c>
      <c r="H184" s="201">
        <f t="shared" si="78"/>
        <v>0</v>
      </c>
      <c r="I184" s="194">
        <f t="shared" si="79"/>
        <v>0</v>
      </c>
      <c r="J184" s="37"/>
    </row>
    <row r="185" spans="1:10">
      <c r="A185" s="200" t="str">
        <f t="shared" ref="A185:B185" si="87">A149</f>
        <v>U 10</v>
      </c>
      <c r="B185" s="236">
        <f t="shared" si="87"/>
        <v>0</v>
      </c>
      <c r="C185" s="201">
        <f t="shared" si="73"/>
        <v>0</v>
      </c>
      <c r="D185" s="201">
        <f t="shared" si="74"/>
        <v>0</v>
      </c>
      <c r="E185" s="201">
        <f t="shared" si="75"/>
        <v>0</v>
      </c>
      <c r="F185" s="201">
        <f t="shared" si="76"/>
        <v>140</v>
      </c>
      <c r="G185" s="201">
        <f t="shared" si="77"/>
        <v>0</v>
      </c>
      <c r="H185" s="201">
        <f t="shared" si="78"/>
        <v>0</v>
      </c>
      <c r="I185" s="194">
        <f t="shared" si="79"/>
        <v>0</v>
      </c>
      <c r="J185" s="37"/>
    </row>
    <row r="186" spans="1:10">
      <c r="A186" s="199" t="str">
        <f t="shared" ref="A186:B186" si="88">A150</f>
        <v>U 11</v>
      </c>
      <c r="B186" s="235">
        <f t="shared" si="88"/>
        <v>0</v>
      </c>
      <c r="C186" s="201">
        <f t="shared" si="73"/>
        <v>0</v>
      </c>
      <c r="D186" s="201">
        <f t="shared" si="74"/>
        <v>0</v>
      </c>
      <c r="E186" s="201">
        <f t="shared" si="75"/>
        <v>0</v>
      </c>
      <c r="F186" s="201">
        <f t="shared" si="76"/>
        <v>140</v>
      </c>
      <c r="G186" s="201">
        <f t="shared" si="77"/>
        <v>0</v>
      </c>
      <c r="H186" s="201">
        <f t="shared" si="78"/>
        <v>0</v>
      </c>
      <c r="I186" s="194">
        <f t="shared" si="79"/>
        <v>0</v>
      </c>
      <c r="J186" s="37"/>
    </row>
    <row r="187" spans="1:10">
      <c r="A187" s="200" t="str">
        <f t="shared" ref="A187:B187" si="89">A151</f>
        <v>U 12</v>
      </c>
      <c r="B187" s="236">
        <f t="shared" si="89"/>
        <v>0</v>
      </c>
      <c r="C187" s="201">
        <f t="shared" si="73"/>
        <v>0</v>
      </c>
      <c r="D187" s="201">
        <f t="shared" si="74"/>
        <v>0</v>
      </c>
      <c r="E187" s="201">
        <f t="shared" si="75"/>
        <v>0</v>
      </c>
      <c r="F187" s="201">
        <f t="shared" si="76"/>
        <v>140</v>
      </c>
      <c r="G187" s="201">
        <f t="shared" si="77"/>
        <v>0</v>
      </c>
      <c r="H187" s="201">
        <f t="shared" si="78"/>
        <v>0</v>
      </c>
      <c r="I187" s="194">
        <f t="shared" si="79"/>
        <v>0</v>
      </c>
      <c r="J187" s="37"/>
    </row>
    <row r="188" spans="1:10">
      <c r="A188" s="199" t="str">
        <f t="shared" ref="A188:B188" si="90">A152</f>
        <v>U 13</v>
      </c>
      <c r="B188" s="235">
        <f t="shared" si="90"/>
        <v>0</v>
      </c>
      <c r="C188" s="201">
        <f t="shared" si="73"/>
        <v>0</v>
      </c>
      <c r="D188" s="201">
        <f t="shared" si="74"/>
        <v>0</v>
      </c>
      <c r="E188" s="201">
        <f t="shared" si="75"/>
        <v>0</v>
      </c>
      <c r="F188" s="201">
        <f t="shared" si="76"/>
        <v>140</v>
      </c>
      <c r="G188" s="201">
        <f t="shared" si="77"/>
        <v>0</v>
      </c>
      <c r="H188" s="201">
        <f t="shared" si="78"/>
        <v>0</v>
      </c>
      <c r="I188" s="194">
        <f t="shared" si="79"/>
        <v>0</v>
      </c>
      <c r="J188" s="37"/>
    </row>
    <row r="189" spans="1:10">
      <c r="A189" s="200" t="str">
        <f t="shared" ref="A189:B189" si="91">A153</f>
        <v>U 14</v>
      </c>
      <c r="B189" s="236">
        <f t="shared" si="91"/>
        <v>0</v>
      </c>
      <c r="C189" s="201">
        <f t="shared" si="73"/>
        <v>0</v>
      </c>
      <c r="D189" s="201">
        <f t="shared" si="74"/>
        <v>0</v>
      </c>
      <c r="E189" s="201">
        <f t="shared" si="75"/>
        <v>0</v>
      </c>
      <c r="F189" s="201">
        <f t="shared" si="76"/>
        <v>140</v>
      </c>
      <c r="G189" s="201">
        <f t="shared" si="77"/>
        <v>0</v>
      </c>
      <c r="H189" s="201">
        <f t="shared" si="78"/>
        <v>0</v>
      </c>
      <c r="I189" s="194">
        <f t="shared" si="79"/>
        <v>0</v>
      </c>
      <c r="J189" s="37"/>
    </row>
    <row r="190" spans="1:10">
      <c r="A190" s="199" t="str">
        <f t="shared" ref="A190:B190" si="92">A154</f>
        <v>U 15</v>
      </c>
      <c r="B190" s="235">
        <f t="shared" si="92"/>
        <v>0</v>
      </c>
      <c r="C190" s="201">
        <f t="shared" si="73"/>
        <v>0</v>
      </c>
      <c r="D190" s="201">
        <f t="shared" si="74"/>
        <v>0</v>
      </c>
      <c r="E190" s="201">
        <f t="shared" si="75"/>
        <v>0</v>
      </c>
      <c r="F190" s="201">
        <f t="shared" si="76"/>
        <v>140</v>
      </c>
      <c r="G190" s="201">
        <f t="shared" si="77"/>
        <v>0</v>
      </c>
      <c r="H190" s="201">
        <f t="shared" si="78"/>
        <v>0</v>
      </c>
      <c r="I190" s="194">
        <f t="shared" si="79"/>
        <v>0</v>
      </c>
      <c r="J190" s="37"/>
    </row>
    <row r="191" spans="1:10">
      <c r="A191" s="200" t="str">
        <f t="shared" ref="A191:B191" si="93">A155</f>
        <v>U 16</v>
      </c>
      <c r="B191" s="236">
        <f t="shared" si="93"/>
        <v>0</v>
      </c>
      <c r="C191" s="201">
        <f t="shared" si="73"/>
        <v>0</v>
      </c>
      <c r="D191" s="201">
        <f t="shared" si="74"/>
        <v>0</v>
      </c>
      <c r="E191" s="201">
        <f t="shared" si="75"/>
        <v>0</v>
      </c>
      <c r="F191" s="201">
        <f t="shared" si="76"/>
        <v>140</v>
      </c>
      <c r="G191" s="201">
        <f t="shared" si="77"/>
        <v>0</v>
      </c>
      <c r="H191" s="201">
        <f t="shared" si="78"/>
        <v>0</v>
      </c>
      <c r="I191" s="194">
        <f t="shared" si="79"/>
        <v>0</v>
      </c>
      <c r="J191" s="37"/>
    </row>
    <row r="192" spans="1:10">
      <c r="A192" s="199" t="str">
        <f t="shared" ref="A192:B192" si="94">A156</f>
        <v>U 17</v>
      </c>
      <c r="B192" s="235">
        <f t="shared" si="94"/>
        <v>0</v>
      </c>
      <c r="C192" s="201">
        <f t="shared" si="73"/>
        <v>0</v>
      </c>
      <c r="D192" s="201">
        <f t="shared" si="74"/>
        <v>0</v>
      </c>
      <c r="E192" s="201">
        <f t="shared" si="75"/>
        <v>0</v>
      </c>
      <c r="F192" s="201">
        <f t="shared" si="76"/>
        <v>140</v>
      </c>
      <c r="G192" s="201">
        <f t="shared" si="77"/>
        <v>0</v>
      </c>
      <c r="H192" s="201">
        <f t="shared" si="78"/>
        <v>0</v>
      </c>
      <c r="I192" s="194">
        <f t="shared" si="79"/>
        <v>0</v>
      </c>
      <c r="J192" s="37"/>
    </row>
    <row r="193" spans="1:12">
      <c r="A193" s="200" t="str">
        <f t="shared" ref="A193:B193" si="95">A157</f>
        <v>U 18</v>
      </c>
      <c r="B193" s="236">
        <f t="shared" si="95"/>
        <v>0</v>
      </c>
      <c r="C193" s="201">
        <f t="shared" si="73"/>
        <v>0</v>
      </c>
      <c r="D193" s="201">
        <f t="shared" si="74"/>
        <v>0</v>
      </c>
      <c r="E193" s="201">
        <f t="shared" si="75"/>
        <v>0</v>
      </c>
      <c r="F193" s="201">
        <f t="shared" si="76"/>
        <v>140</v>
      </c>
      <c r="G193" s="201">
        <f t="shared" si="77"/>
        <v>0</v>
      </c>
      <c r="H193" s="201">
        <f t="shared" si="78"/>
        <v>0</v>
      </c>
      <c r="I193" s="194">
        <f t="shared" si="79"/>
        <v>0</v>
      </c>
      <c r="J193" s="37"/>
    </row>
    <row r="194" spans="1:12">
      <c r="A194" s="199" t="str">
        <f t="shared" ref="A194:B194" si="96">A158</f>
        <v>U 19</v>
      </c>
      <c r="B194" s="235">
        <f t="shared" si="96"/>
        <v>0</v>
      </c>
      <c r="C194" s="201">
        <f t="shared" si="73"/>
        <v>0</v>
      </c>
      <c r="D194" s="201">
        <f t="shared" si="74"/>
        <v>0</v>
      </c>
      <c r="E194" s="201">
        <f t="shared" si="75"/>
        <v>0</v>
      </c>
      <c r="F194" s="201">
        <f t="shared" si="76"/>
        <v>140</v>
      </c>
      <c r="G194" s="201">
        <f t="shared" si="77"/>
        <v>0</v>
      </c>
      <c r="H194" s="201">
        <f t="shared" si="78"/>
        <v>0</v>
      </c>
      <c r="I194" s="194">
        <f t="shared" si="79"/>
        <v>0</v>
      </c>
      <c r="J194" s="37"/>
    </row>
    <row r="195" spans="1:12">
      <c r="A195" s="200" t="str">
        <f t="shared" ref="A195:B195" si="97">A159</f>
        <v>U 20</v>
      </c>
      <c r="B195" s="236">
        <f t="shared" si="97"/>
        <v>0</v>
      </c>
      <c r="C195" s="201">
        <f t="shared" si="73"/>
        <v>0</v>
      </c>
      <c r="D195" s="201">
        <f t="shared" si="74"/>
        <v>0</v>
      </c>
      <c r="E195" s="201">
        <f t="shared" si="75"/>
        <v>0</v>
      </c>
      <c r="F195" s="201">
        <f t="shared" si="76"/>
        <v>140</v>
      </c>
      <c r="G195" s="201">
        <f t="shared" si="77"/>
        <v>0</v>
      </c>
      <c r="H195" s="201">
        <f t="shared" si="78"/>
        <v>0</v>
      </c>
      <c r="I195" s="194">
        <f t="shared" si="79"/>
        <v>0</v>
      </c>
      <c r="J195" s="37"/>
    </row>
    <row r="196" spans="1:12">
      <c r="A196" s="199" t="str">
        <f t="shared" ref="A196:B196" si="98">A160</f>
        <v>U 21</v>
      </c>
      <c r="B196" s="235">
        <f t="shared" si="98"/>
        <v>0</v>
      </c>
      <c r="C196" s="201">
        <f t="shared" si="73"/>
        <v>0</v>
      </c>
      <c r="D196" s="201">
        <f t="shared" si="74"/>
        <v>0</v>
      </c>
      <c r="E196" s="201">
        <f t="shared" si="75"/>
        <v>0</v>
      </c>
      <c r="F196" s="201">
        <f t="shared" si="76"/>
        <v>140</v>
      </c>
      <c r="G196" s="201">
        <f t="shared" si="77"/>
        <v>0</v>
      </c>
      <c r="H196" s="201">
        <f t="shared" si="78"/>
        <v>0</v>
      </c>
      <c r="I196" s="194">
        <f t="shared" si="79"/>
        <v>0</v>
      </c>
      <c r="J196" s="37"/>
    </row>
    <row r="197" spans="1:12">
      <c r="A197" s="200" t="str">
        <f t="shared" ref="A197:B197" si="99">A161</f>
        <v>U 22</v>
      </c>
      <c r="B197" s="236">
        <f t="shared" si="99"/>
        <v>0</v>
      </c>
      <c r="C197" s="201">
        <f t="shared" si="73"/>
        <v>0</v>
      </c>
      <c r="D197" s="201">
        <f t="shared" si="74"/>
        <v>0</v>
      </c>
      <c r="E197" s="201">
        <f t="shared" si="75"/>
        <v>0</v>
      </c>
      <c r="F197" s="201">
        <f t="shared" si="76"/>
        <v>140</v>
      </c>
      <c r="G197" s="201">
        <f t="shared" si="77"/>
        <v>0</v>
      </c>
      <c r="H197" s="201">
        <f t="shared" si="78"/>
        <v>0</v>
      </c>
      <c r="I197" s="194">
        <f t="shared" si="79"/>
        <v>0</v>
      </c>
      <c r="J197" s="37"/>
    </row>
    <row r="198" spans="1:12">
      <c r="A198" s="199" t="str">
        <f t="shared" ref="A198:B198" si="100">A162</f>
        <v>U 23</v>
      </c>
      <c r="B198" s="235">
        <f t="shared" si="100"/>
        <v>0</v>
      </c>
      <c r="C198" s="201">
        <f t="shared" si="73"/>
        <v>0</v>
      </c>
      <c r="D198" s="201">
        <f t="shared" si="74"/>
        <v>0</v>
      </c>
      <c r="E198" s="201">
        <f t="shared" si="75"/>
        <v>0</v>
      </c>
      <c r="F198" s="201">
        <f t="shared" si="76"/>
        <v>140</v>
      </c>
      <c r="G198" s="201">
        <f t="shared" si="77"/>
        <v>0</v>
      </c>
      <c r="H198" s="201">
        <f t="shared" si="78"/>
        <v>0</v>
      </c>
      <c r="I198" s="194">
        <f t="shared" si="79"/>
        <v>0</v>
      </c>
      <c r="J198" s="37"/>
    </row>
    <row r="199" spans="1:12">
      <c r="A199" s="200" t="str">
        <f t="shared" ref="A199:B199" si="101">A163</f>
        <v>U 24</v>
      </c>
      <c r="B199" s="236">
        <f t="shared" si="101"/>
        <v>0</v>
      </c>
      <c r="C199" s="201">
        <f t="shared" si="73"/>
        <v>0</v>
      </c>
      <c r="D199" s="201">
        <f t="shared" si="74"/>
        <v>0</v>
      </c>
      <c r="E199" s="201">
        <f t="shared" si="75"/>
        <v>0</v>
      </c>
      <c r="F199" s="201">
        <f t="shared" si="76"/>
        <v>140</v>
      </c>
      <c r="G199" s="201">
        <f t="shared" si="77"/>
        <v>0</v>
      </c>
      <c r="H199" s="201">
        <f t="shared" si="78"/>
        <v>0</v>
      </c>
      <c r="I199" s="194">
        <f t="shared" si="79"/>
        <v>0</v>
      </c>
      <c r="J199" s="37"/>
    </row>
    <row r="200" spans="1:12">
      <c r="A200" s="199" t="str">
        <f t="shared" ref="A200:B200" si="102">A164</f>
        <v>U 25</v>
      </c>
      <c r="B200" s="235">
        <f t="shared" si="102"/>
        <v>0</v>
      </c>
      <c r="C200" s="201">
        <f t="shared" si="73"/>
        <v>0</v>
      </c>
      <c r="D200" s="201">
        <f t="shared" si="74"/>
        <v>0</v>
      </c>
      <c r="E200" s="201">
        <f t="shared" si="75"/>
        <v>0</v>
      </c>
      <c r="F200" s="201">
        <f t="shared" si="76"/>
        <v>140</v>
      </c>
      <c r="G200" s="201">
        <f t="shared" si="77"/>
        <v>0</v>
      </c>
      <c r="H200" s="201">
        <f t="shared" si="78"/>
        <v>0</v>
      </c>
      <c r="I200" s="194">
        <f t="shared" si="79"/>
        <v>0</v>
      </c>
      <c r="J200" s="37"/>
    </row>
    <row r="201" spans="1:12" ht="18.75">
      <c r="A201" s="335"/>
      <c r="B201" s="59"/>
      <c r="C201" s="203">
        <f>SUM(C176:C200)</f>
        <v>168</v>
      </c>
      <c r="D201" s="203">
        <f>SUM(D176:D200)</f>
        <v>23.520000000000003</v>
      </c>
      <c r="E201" s="204">
        <f t="shared" si="75"/>
        <v>0.14000000000000001</v>
      </c>
      <c r="F201" s="202"/>
      <c r="G201" s="202"/>
      <c r="H201" s="202"/>
      <c r="I201" s="337">
        <f>SUM(I176:I200)</f>
        <v>3296.6288372093022</v>
      </c>
      <c r="J201" s="37"/>
    </row>
    <row r="202" spans="1:12" ht="15.75" thickBot="1">
      <c r="A202" s="338"/>
      <c r="B202" s="339"/>
      <c r="C202" s="340" t="s">
        <v>49</v>
      </c>
      <c r="D202" s="340" t="s">
        <v>49</v>
      </c>
      <c r="E202" s="340" t="s">
        <v>49</v>
      </c>
      <c r="F202" s="58"/>
      <c r="G202" s="58"/>
      <c r="H202" s="58"/>
      <c r="I202" s="343" t="s">
        <v>49</v>
      </c>
      <c r="L202" s="354"/>
    </row>
    <row r="203" spans="1:12">
      <c r="B203" s="284"/>
      <c r="C203" s="37"/>
      <c r="D203" s="37"/>
      <c r="E203" s="37"/>
      <c r="F203" s="37"/>
      <c r="G203" s="37"/>
      <c r="H203" s="37"/>
      <c r="I203" s="37"/>
    </row>
    <row r="308" spans="1:22" hidden="1">
      <c r="A308" s="286" t="s">
        <v>449</v>
      </c>
    </row>
    <row r="309" spans="1:22" hidden="1">
      <c r="B309" s="284"/>
    </row>
    <row r="310" spans="1:22" hidden="1">
      <c r="A310" s="281" t="s">
        <v>401</v>
      </c>
      <c r="B310" s="286"/>
      <c r="C310" s="275"/>
    </row>
    <row r="311" spans="1:22" ht="19.5" hidden="1" thickBot="1">
      <c r="A311" s="281" t="s">
        <v>15</v>
      </c>
      <c r="B311" s="286" t="s">
        <v>16</v>
      </c>
      <c r="C311" s="290" t="s">
        <v>405</v>
      </c>
      <c r="D311" s="127"/>
      <c r="E311" s="127"/>
      <c r="F311" s="127"/>
      <c r="G311" s="224"/>
      <c r="H311" s="224"/>
      <c r="I311" s="291"/>
      <c r="J311" s="292"/>
      <c r="K311" s="293"/>
    </row>
    <row r="312" spans="1:22" ht="24.95" hidden="1" customHeight="1">
      <c r="A312" s="583" t="s">
        <v>2</v>
      </c>
      <c r="B312" s="585" t="s">
        <v>394</v>
      </c>
      <c r="C312" s="48" t="s">
        <v>395</v>
      </c>
      <c r="D312" s="48" t="s">
        <v>396</v>
      </c>
      <c r="E312" s="48" t="s">
        <v>397</v>
      </c>
      <c r="F312" s="626" t="s">
        <v>19</v>
      </c>
      <c r="H312" s="37"/>
      <c r="J312" s="275"/>
      <c r="K312" s="282"/>
      <c r="M312" s="283"/>
      <c r="T312" s="389" t="s">
        <v>3</v>
      </c>
      <c r="V312" s="624" t="s">
        <v>19</v>
      </c>
    </row>
    <row r="313" spans="1:22" ht="24.95" hidden="1" customHeight="1" thickBot="1">
      <c r="A313" s="584"/>
      <c r="B313" s="586"/>
      <c r="C313" s="138" t="s">
        <v>408</v>
      </c>
      <c r="D313" s="138" t="s">
        <v>408</v>
      </c>
      <c r="E313" s="139" t="s">
        <v>409</v>
      </c>
      <c r="F313" s="590"/>
      <c r="H313" s="37"/>
      <c r="J313" s="275"/>
      <c r="K313" s="282"/>
      <c r="T313" s="390" t="s">
        <v>108</v>
      </c>
      <c r="V313" s="625"/>
    </row>
    <row r="314" spans="1:22" hidden="1">
      <c r="A314" s="199">
        <v>1</v>
      </c>
      <c r="B314" s="287" t="s">
        <v>187</v>
      </c>
      <c r="C314" s="373">
        <f>Mat!C64</f>
        <v>0</v>
      </c>
      <c r="D314" s="373">
        <f>Mat!D64</f>
        <v>0</v>
      </c>
      <c r="E314" s="374">
        <f>Mat!E64</f>
        <v>0</v>
      </c>
      <c r="F314" s="411">
        <f>V314</f>
        <v>0</v>
      </c>
      <c r="G314" s="122"/>
      <c r="H314" s="122"/>
      <c r="I314" s="122"/>
      <c r="J314" s="275"/>
      <c r="K314" s="282"/>
      <c r="L314" s="122"/>
      <c r="M314" s="122"/>
      <c r="N314" s="122"/>
      <c r="O314" s="122"/>
      <c r="P314" s="122"/>
      <c r="Q314" s="122"/>
      <c r="R314" s="288"/>
      <c r="S314" s="288"/>
      <c r="T314" s="388">
        <f>IF(D314=0,0,ROUNDDOWN(C314/D314,1))</f>
        <v>0</v>
      </c>
      <c r="V314" s="388">
        <f t="shared" ref="V314:V338" si="103">IF(OR(C314=0,D314=0),0,IF(T314&lt;0.1,1,IF(E314=0,VLOOKUP(T314,hns,2),IF(E314=10,VLOOKUP(T314,hns,3),IF(E314=20,VLOOKUP(T314,hns,4),IF(E314=30,VLOOKUP(T314,hns,5),IF(E314=40,VLOOKUP(T314,hns,6),IF(E314=50,VLOOKUP(T314,hns,7)))))))))</f>
        <v>0</v>
      </c>
    </row>
    <row r="315" spans="1:22" hidden="1">
      <c r="A315" s="200">
        <v>2</v>
      </c>
      <c r="B315" s="39" t="s">
        <v>188</v>
      </c>
      <c r="C315" s="377">
        <f>Mat!C65</f>
        <v>0</v>
      </c>
      <c r="D315" s="377">
        <f>Mat!D65</f>
        <v>0</v>
      </c>
      <c r="E315" s="375">
        <f>Mat!E65</f>
        <v>0</v>
      </c>
      <c r="F315" s="412">
        <f t="shared" ref="F315:F338" si="104">V315</f>
        <v>0</v>
      </c>
      <c r="G315" s="122"/>
      <c r="H315" s="122"/>
      <c r="I315" s="122"/>
      <c r="J315" s="275"/>
      <c r="K315" s="282"/>
      <c r="L315" s="122"/>
      <c r="M315" s="122"/>
      <c r="N315" s="122"/>
      <c r="O315" s="122"/>
      <c r="P315" s="122"/>
      <c r="Q315" s="122"/>
      <c r="R315" s="288"/>
      <c r="S315" s="288"/>
      <c r="T315" s="388">
        <f t="shared" ref="T315:T338" si="105">IF(D315=0,0,ROUNDDOWN(C315/D315,1))</f>
        <v>0</v>
      </c>
      <c r="V315" s="388">
        <f t="shared" si="103"/>
        <v>0</v>
      </c>
    </row>
    <row r="316" spans="1:22" hidden="1">
      <c r="A316" s="200">
        <v>3</v>
      </c>
      <c r="B316" s="39" t="s">
        <v>189</v>
      </c>
      <c r="C316" s="377">
        <f>Mat!C66</f>
        <v>0</v>
      </c>
      <c r="D316" s="377">
        <f>Mat!D66</f>
        <v>0</v>
      </c>
      <c r="E316" s="375">
        <f>Mat!E66</f>
        <v>0</v>
      </c>
      <c r="F316" s="412">
        <f t="shared" si="104"/>
        <v>0</v>
      </c>
      <c r="G316" s="122"/>
      <c r="H316" s="122"/>
      <c r="I316" s="122"/>
      <c r="J316" s="275"/>
      <c r="K316" s="282"/>
      <c r="L316" s="122"/>
      <c r="M316" s="122"/>
      <c r="N316" s="122"/>
      <c r="O316" s="122"/>
      <c r="P316" s="122"/>
      <c r="Q316" s="122"/>
      <c r="R316" s="288"/>
      <c r="S316" s="288"/>
      <c r="T316" s="388">
        <f t="shared" si="105"/>
        <v>0</v>
      </c>
      <c r="V316" s="388">
        <f t="shared" si="103"/>
        <v>0</v>
      </c>
    </row>
    <row r="317" spans="1:22" hidden="1">
      <c r="A317" s="200">
        <v>4</v>
      </c>
      <c r="B317" s="39" t="s">
        <v>305</v>
      </c>
      <c r="C317" s="377">
        <f>Mat!C67</f>
        <v>0</v>
      </c>
      <c r="D317" s="377">
        <f>Mat!D67</f>
        <v>0</v>
      </c>
      <c r="E317" s="375">
        <f>Mat!E67</f>
        <v>0</v>
      </c>
      <c r="F317" s="412">
        <f t="shared" si="104"/>
        <v>0</v>
      </c>
      <c r="G317" s="122"/>
      <c r="H317" s="122"/>
      <c r="I317" s="122"/>
      <c r="J317" s="275"/>
      <c r="K317" s="282"/>
      <c r="L317" s="122"/>
      <c r="M317" s="122"/>
      <c r="N317" s="122"/>
      <c r="O317" s="122"/>
      <c r="P317" s="122"/>
      <c r="Q317" s="122"/>
      <c r="R317" s="288"/>
      <c r="S317" s="288"/>
      <c r="T317" s="388">
        <f t="shared" si="105"/>
        <v>0</v>
      </c>
      <c r="V317" s="388">
        <f t="shared" si="103"/>
        <v>0</v>
      </c>
    </row>
    <row r="318" spans="1:22" hidden="1">
      <c r="A318" s="200">
        <v>5</v>
      </c>
      <c r="B318" s="39" t="s">
        <v>306</v>
      </c>
      <c r="C318" s="377">
        <f>Mat!C68</f>
        <v>0</v>
      </c>
      <c r="D318" s="377">
        <f>Mat!D68</f>
        <v>0</v>
      </c>
      <c r="E318" s="375">
        <f>Mat!E68</f>
        <v>0</v>
      </c>
      <c r="F318" s="412">
        <f t="shared" si="104"/>
        <v>0</v>
      </c>
      <c r="G318" s="122"/>
      <c r="H318" s="122"/>
      <c r="I318" s="122"/>
      <c r="J318" s="275"/>
      <c r="K318" s="282"/>
      <c r="L318" s="122"/>
      <c r="M318" s="122"/>
      <c r="N318" s="122"/>
      <c r="O318" s="122"/>
      <c r="P318" s="122"/>
      <c r="Q318" s="122"/>
      <c r="R318" s="288"/>
      <c r="S318" s="288"/>
      <c r="T318" s="388">
        <f t="shared" si="105"/>
        <v>0</v>
      </c>
      <c r="V318" s="388">
        <f t="shared" si="103"/>
        <v>0</v>
      </c>
    </row>
    <row r="319" spans="1:22" hidden="1">
      <c r="A319" s="200">
        <v>6</v>
      </c>
      <c r="B319" s="39" t="s">
        <v>307</v>
      </c>
      <c r="C319" s="377">
        <f>Mat!C69</f>
        <v>0</v>
      </c>
      <c r="D319" s="377">
        <f>Mat!D69</f>
        <v>0</v>
      </c>
      <c r="E319" s="375">
        <f>Mat!E69</f>
        <v>0</v>
      </c>
      <c r="F319" s="412">
        <f t="shared" si="104"/>
        <v>0</v>
      </c>
      <c r="G319" s="122"/>
      <c r="H319" s="122"/>
      <c r="I319" s="122"/>
      <c r="J319" s="275"/>
      <c r="K319" s="282"/>
      <c r="L319" s="122"/>
      <c r="M319" s="122"/>
      <c r="N319" s="122"/>
      <c r="O319" s="122"/>
      <c r="P319" s="122"/>
      <c r="Q319" s="122"/>
      <c r="R319" s="288"/>
      <c r="S319" s="288"/>
      <c r="T319" s="388">
        <f t="shared" si="105"/>
        <v>0</v>
      </c>
      <c r="V319" s="388">
        <f t="shared" si="103"/>
        <v>0</v>
      </c>
    </row>
    <row r="320" spans="1:22" hidden="1">
      <c r="A320" s="200">
        <v>7</v>
      </c>
      <c r="B320" s="39" t="s">
        <v>308</v>
      </c>
      <c r="C320" s="377">
        <f>Mat!C70</f>
        <v>0</v>
      </c>
      <c r="D320" s="377">
        <f>Mat!D70</f>
        <v>0</v>
      </c>
      <c r="E320" s="375">
        <f>Mat!E70</f>
        <v>0</v>
      </c>
      <c r="F320" s="412">
        <f t="shared" si="104"/>
        <v>0</v>
      </c>
      <c r="G320" s="122"/>
      <c r="H320" s="122"/>
      <c r="I320" s="122"/>
      <c r="J320" s="275"/>
      <c r="K320" s="282"/>
      <c r="L320" s="122"/>
      <c r="M320" s="122"/>
      <c r="N320" s="122"/>
      <c r="O320" s="122"/>
      <c r="P320" s="122"/>
      <c r="Q320" s="122"/>
      <c r="R320" s="288"/>
      <c r="S320" s="288"/>
      <c r="T320" s="388">
        <f t="shared" si="105"/>
        <v>0</v>
      </c>
      <c r="V320" s="388">
        <f t="shared" si="103"/>
        <v>0</v>
      </c>
    </row>
    <row r="321" spans="1:22" hidden="1">
      <c r="A321" s="200">
        <v>8</v>
      </c>
      <c r="B321" s="39" t="s">
        <v>309</v>
      </c>
      <c r="C321" s="377">
        <f>Mat!C71</f>
        <v>0</v>
      </c>
      <c r="D321" s="377">
        <f>Mat!D71</f>
        <v>0</v>
      </c>
      <c r="E321" s="375">
        <f>Mat!E71</f>
        <v>0</v>
      </c>
      <c r="F321" s="412">
        <f t="shared" si="104"/>
        <v>0</v>
      </c>
      <c r="G321" s="122"/>
      <c r="H321" s="122"/>
      <c r="I321" s="122"/>
      <c r="J321" s="275"/>
      <c r="K321" s="282"/>
      <c r="L321" s="122"/>
      <c r="M321" s="122"/>
      <c r="N321" s="122"/>
      <c r="O321" s="122"/>
      <c r="P321" s="122"/>
      <c r="Q321" s="122"/>
      <c r="R321" s="288"/>
      <c r="S321" s="288"/>
      <c r="T321" s="388">
        <f t="shared" si="105"/>
        <v>0</v>
      </c>
      <c r="V321" s="388">
        <f t="shared" si="103"/>
        <v>0</v>
      </c>
    </row>
    <row r="322" spans="1:22" hidden="1">
      <c r="A322" s="200">
        <v>9</v>
      </c>
      <c r="B322" s="39" t="s">
        <v>310</v>
      </c>
      <c r="C322" s="377">
        <f>Mat!C72</f>
        <v>0</v>
      </c>
      <c r="D322" s="377">
        <f>Mat!D72</f>
        <v>0</v>
      </c>
      <c r="E322" s="375">
        <f>Mat!E72</f>
        <v>0</v>
      </c>
      <c r="F322" s="412">
        <f t="shared" si="104"/>
        <v>0</v>
      </c>
      <c r="G322" s="122"/>
      <c r="H322" s="122"/>
      <c r="I322" s="122"/>
      <c r="J322" s="275"/>
      <c r="K322" s="282"/>
      <c r="L322" s="122"/>
      <c r="M322" s="122"/>
      <c r="N322" s="122"/>
      <c r="O322" s="122"/>
      <c r="P322" s="122"/>
      <c r="Q322" s="122"/>
      <c r="R322" s="288"/>
      <c r="S322" s="288"/>
      <c r="T322" s="388">
        <f t="shared" si="105"/>
        <v>0</v>
      </c>
      <c r="V322" s="388">
        <f t="shared" si="103"/>
        <v>0</v>
      </c>
    </row>
    <row r="323" spans="1:22" hidden="1">
      <c r="A323" s="200">
        <v>10</v>
      </c>
      <c r="B323" s="39" t="s">
        <v>311</v>
      </c>
      <c r="C323" s="377">
        <f>Mat!C73</f>
        <v>0</v>
      </c>
      <c r="D323" s="377">
        <f>Mat!D73</f>
        <v>0</v>
      </c>
      <c r="E323" s="375">
        <f>Mat!E73</f>
        <v>0</v>
      </c>
      <c r="F323" s="412">
        <f t="shared" si="104"/>
        <v>0</v>
      </c>
      <c r="G323" s="122"/>
      <c r="H323" s="122"/>
      <c r="I323" s="122"/>
      <c r="J323" s="283"/>
      <c r="K323" s="280"/>
      <c r="L323" s="122"/>
      <c r="M323" s="122"/>
      <c r="N323" s="122"/>
      <c r="O323" s="122"/>
      <c r="P323" s="122"/>
      <c r="Q323" s="122"/>
      <c r="R323" s="288"/>
      <c r="S323" s="288"/>
      <c r="T323" s="388">
        <f t="shared" si="105"/>
        <v>0</v>
      </c>
      <c r="V323" s="388">
        <f t="shared" si="103"/>
        <v>0</v>
      </c>
    </row>
    <row r="324" spans="1:22" hidden="1">
      <c r="A324" s="200">
        <v>11</v>
      </c>
      <c r="B324" s="39" t="s">
        <v>342</v>
      </c>
      <c r="C324" s="377">
        <f>Mat!C74</f>
        <v>0</v>
      </c>
      <c r="D324" s="377">
        <f>Mat!D74</f>
        <v>0</v>
      </c>
      <c r="E324" s="375">
        <f>Mat!E74</f>
        <v>0</v>
      </c>
      <c r="F324" s="412">
        <f t="shared" si="104"/>
        <v>0</v>
      </c>
      <c r="G324" s="122"/>
      <c r="H324" s="122"/>
      <c r="I324" s="122"/>
      <c r="J324" s="275"/>
      <c r="K324" s="275"/>
      <c r="L324" s="122"/>
      <c r="M324" s="122"/>
      <c r="N324" s="122"/>
      <c r="O324" s="122"/>
      <c r="P324" s="122"/>
      <c r="Q324" s="122"/>
      <c r="R324" s="288"/>
      <c r="S324" s="288"/>
      <c r="T324" s="388">
        <f t="shared" si="105"/>
        <v>0</v>
      </c>
      <c r="V324" s="388">
        <f t="shared" si="103"/>
        <v>0</v>
      </c>
    </row>
    <row r="325" spans="1:22" hidden="1">
      <c r="A325" s="200">
        <v>12</v>
      </c>
      <c r="B325" s="39" t="s">
        <v>343</v>
      </c>
      <c r="C325" s="377">
        <f>Mat!C75</f>
        <v>0</v>
      </c>
      <c r="D325" s="377">
        <f>Mat!D75</f>
        <v>0</v>
      </c>
      <c r="E325" s="375">
        <f>Mat!E75</f>
        <v>0</v>
      </c>
      <c r="F325" s="412">
        <f t="shared" si="104"/>
        <v>0</v>
      </c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288"/>
      <c r="S325" s="288"/>
      <c r="T325" s="388">
        <f t="shared" si="105"/>
        <v>0</v>
      </c>
      <c r="V325" s="388">
        <f t="shared" si="103"/>
        <v>0</v>
      </c>
    </row>
    <row r="326" spans="1:22" hidden="1">
      <c r="A326" s="200">
        <v>13</v>
      </c>
      <c r="B326" s="39" t="s">
        <v>344</v>
      </c>
      <c r="C326" s="377">
        <f>Mat!C76</f>
        <v>0</v>
      </c>
      <c r="D326" s="377">
        <f>Mat!D76</f>
        <v>0</v>
      </c>
      <c r="E326" s="375">
        <f>Mat!E76</f>
        <v>0</v>
      </c>
      <c r="F326" s="412">
        <f t="shared" si="104"/>
        <v>0</v>
      </c>
      <c r="G326" s="122"/>
      <c r="L326" s="122"/>
      <c r="M326" s="122"/>
      <c r="N326" s="122"/>
      <c r="O326" s="122"/>
      <c r="P326" s="122"/>
      <c r="Q326" s="122"/>
      <c r="R326" s="288"/>
      <c r="S326" s="288"/>
      <c r="T326" s="388">
        <f t="shared" si="105"/>
        <v>0</v>
      </c>
      <c r="V326" s="388">
        <f t="shared" si="103"/>
        <v>0</v>
      </c>
    </row>
    <row r="327" spans="1:22" hidden="1">
      <c r="A327" s="200">
        <v>14</v>
      </c>
      <c r="B327" s="39" t="s">
        <v>345</v>
      </c>
      <c r="C327" s="377">
        <f>Mat!C77</f>
        <v>0</v>
      </c>
      <c r="D327" s="377">
        <f>Mat!D77</f>
        <v>0</v>
      </c>
      <c r="E327" s="375">
        <f>Mat!E77</f>
        <v>0</v>
      </c>
      <c r="F327" s="412">
        <f t="shared" si="104"/>
        <v>0</v>
      </c>
      <c r="G327" s="122"/>
      <c r="L327" s="122"/>
      <c r="M327" s="122"/>
      <c r="N327" s="122"/>
      <c r="O327" s="122"/>
      <c r="P327" s="122"/>
      <c r="Q327" s="122"/>
      <c r="R327" s="288"/>
      <c r="S327" s="288"/>
      <c r="T327" s="388">
        <f t="shared" si="105"/>
        <v>0</v>
      </c>
      <c r="V327" s="388">
        <f t="shared" si="103"/>
        <v>0</v>
      </c>
    </row>
    <row r="328" spans="1:22" hidden="1">
      <c r="A328" s="200">
        <v>15</v>
      </c>
      <c r="B328" s="39" t="s">
        <v>346</v>
      </c>
      <c r="C328" s="377">
        <f>Mat!C78</f>
        <v>0</v>
      </c>
      <c r="D328" s="377">
        <f>Mat!D78</f>
        <v>0</v>
      </c>
      <c r="E328" s="375">
        <f>Mat!E78</f>
        <v>0</v>
      </c>
      <c r="F328" s="412">
        <f t="shared" si="104"/>
        <v>0</v>
      </c>
      <c r="G328" s="122"/>
      <c r="L328" s="122"/>
      <c r="M328" s="122"/>
      <c r="N328" s="122"/>
      <c r="O328" s="122"/>
      <c r="P328" s="122"/>
      <c r="Q328" s="122"/>
      <c r="R328" s="288"/>
      <c r="S328" s="288"/>
      <c r="T328" s="388">
        <f t="shared" si="105"/>
        <v>0</v>
      </c>
      <c r="V328" s="388">
        <f t="shared" si="103"/>
        <v>0</v>
      </c>
    </row>
    <row r="329" spans="1:22" hidden="1">
      <c r="A329" s="200">
        <v>16</v>
      </c>
      <c r="B329" s="39" t="s">
        <v>347</v>
      </c>
      <c r="C329" s="377">
        <f>Mat!C79</f>
        <v>0</v>
      </c>
      <c r="D329" s="377">
        <f>Mat!D79</f>
        <v>0</v>
      </c>
      <c r="E329" s="375">
        <f>Mat!E79</f>
        <v>0</v>
      </c>
      <c r="F329" s="412">
        <f t="shared" si="104"/>
        <v>0</v>
      </c>
      <c r="G329" s="122"/>
      <c r="L329" s="122"/>
      <c r="M329" s="122"/>
      <c r="N329" s="122"/>
      <c r="O329" s="122"/>
      <c r="P329" s="122"/>
      <c r="Q329" s="122"/>
      <c r="R329" s="288"/>
      <c r="S329" s="288"/>
      <c r="T329" s="388">
        <f t="shared" si="105"/>
        <v>0</v>
      </c>
      <c r="V329" s="388">
        <f t="shared" si="103"/>
        <v>0</v>
      </c>
    </row>
    <row r="330" spans="1:22" hidden="1">
      <c r="A330" s="200">
        <v>17</v>
      </c>
      <c r="B330" s="39" t="s">
        <v>348</v>
      </c>
      <c r="C330" s="377">
        <f>Mat!C80</f>
        <v>0</v>
      </c>
      <c r="D330" s="377">
        <f>Mat!D80</f>
        <v>0</v>
      </c>
      <c r="E330" s="375">
        <f>Mat!E80</f>
        <v>0</v>
      </c>
      <c r="F330" s="412">
        <f t="shared" si="104"/>
        <v>0</v>
      </c>
      <c r="G330" s="122"/>
      <c r="L330" s="122"/>
      <c r="M330" s="122"/>
      <c r="N330" s="122"/>
      <c r="O330" s="122"/>
      <c r="P330" s="122"/>
      <c r="Q330" s="122"/>
      <c r="R330" s="288"/>
      <c r="S330" s="288"/>
      <c r="T330" s="388">
        <f t="shared" si="105"/>
        <v>0</v>
      </c>
      <c r="V330" s="388">
        <f t="shared" si="103"/>
        <v>0</v>
      </c>
    </row>
    <row r="331" spans="1:22" hidden="1">
      <c r="A331" s="200">
        <v>18</v>
      </c>
      <c r="B331" s="39" t="s">
        <v>349</v>
      </c>
      <c r="C331" s="377">
        <f>Mat!C81</f>
        <v>0</v>
      </c>
      <c r="D331" s="377">
        <f>Mat!D81</f>
        <v>0</v>
      </c>
      <c r="E331" s="375">
        <f>Mat!E81</f>
        <v>0</v>
      </c>
      <c r="F331" s="412">
        <f t="shared" si="104"/>
        <v>0</v>
      </c>
      <c r="G331" s="122"/>
      <c r="L331" s="122"/>
      <c r="M331" s="122"/>
      <c r="N331" s="122"/>
      <c r="O331" s="122"/>
      <c r="P331" s="122"/>
      <c r="Q331" s="122"/>
      <c r="R331" s="288"/>
      <c r="S331" s="288"/>
      <c r="T331" s="388">
        <f t="shared" si="105"/>
        <v>0</v>
      </c>
      <c r="V331" s="388">
        <f t="shared" si="103"/>
        <v>0</v>
      </c>
    </row>
    <row r="332" spans="1:22" hidden="1">
      <c r="A332" s="200">
        <v>19</v>
      </c>
      <c r="B332" s="39" t="s">
        <v>350</v>
      </c>
      <c r="C332" s="377">
        <f>Mat!C82</f>
        <v>0</v>
      </c>
      <c r="D332" s="377">
        <f>Mat!D82</f>
        <v>0</v>
      </c>
      <c r="E332" s="375">
        <f>Mat!E82</f>
        <v>0</v>
      </c>
      <c r="F332" s="412">
        <f t="shared" si="104"/>
        <v>0</v>
      </c>
      <c r="G332" s="122"/>
      <c r="L332" s="122"/>
      <c r="M332" s="122"/>
      <c r="N332" s="122"/>
      <c r="O332" s="122"/>
      <c r="P332" s="122"/>
      <c r="Q332" s="122"/>
      <c r="R332" s="288"/>
      <c r="S332" s="288"/>
      <c r="T332" s="388">
        <f t="shared" si="105"/>
        <v>0</v>
      </c>
      <c r="V332" s="388">
        <f t="shared" si="103"/>
        <v>0</v>
      </c>
    </row>
    <row r="333" spans="1:22" hidden="1">
      <c r="A333" s="200">
        <v>20</v>
      </c>
      <c r="B333" s="39" t="s">
        <v>351</v>
      </c>
      <c r="C333" s="377">
        <f>Mat!C83</f>
        <v>0</v>
      </c>
      <c r="D333" s="377">
        <f>Mat!D83</f>
        <v>0</v>
      </c>
      <c r="E333" s="375">
        <f>Mat!E83</f>
        <v>0</v>
      </c>
      <c r="F333" s="412">
        <f t="shared" si="104"/>
        <v>0</v>
      </c>
      <c r="G333" s="122"/>
      <c r="L333" s="122"/>
      <c r="M333" s="122"/>
      <c r="N333" s="122"/>
      <c r="O333" s="122"/>
      <c r="P333" s="122"/>
      <c r="Q333" s="122"/>
      <c r="R333" s="288"/>
      <c r="S333" s="288"/>
      <c r="T333" s="388">
        <f t="shared" si="105"/>
        <v>0</v>
      </c>
      <c r="V333" s="388">
        <f t="shared" si="103"/>
        <v>0</v>
      </c>
    </row>
    <row r="334" spans="1:22" hidden="1">
      <c r="A334" s="200">
        <v>21</v>
      </c>
      <c r="B334" s="39" t="s">
        <v>352</v>
      </c>
      <c r="C334" s="377">
        <f>Mat!C84</f>
        <v>0</v>
      </c>
      <c r="D334" s="377">
        <f>Mat!D84</f>
        <v>0</v>
      </c>
      <c r="E334" s="375">
        <f>Mat!E84</f>
        <v>0</v>
      </c>
      <c r="F334" s="412">
        <f t="shared" si="104"/>
        <v>0</v>
      </c>
      <c r="G334" s="122"/>
      <c r="L334" s="122"/>
      <c r="M334" s="122"/>
      <c r="N334" s="122"/>
      <c r="O334" s="122"/>
      <c r="P334" s="122"/>
      <c r="Q334" s="122"/>
      <c r="R334" s="288"/>
      <c r="S334" s="288"/>
      <c r="T334" s="388">
        <f t="shared" si="105"/>
        <v>0</v>
      </c>
      <c r="V334" s="388">
        <f t="shared" si="103"/>
        <v>0</v>
      </c>
    </row>
    <row r="335" spans="1:22" hidden="1">
      <c r="A335" s="200">
        <v>22</v>
      </c>
      <c r="B335" s="39" t="s">
        <v>353</v>
      </c>
      <c r="C335" s="377">
        <f>Mat!C85</f>
        <v>0</v>
      </c>
      <c r="D335" s="377">
        <f>Mat!D85</f>
        <v>0</v>
      </c>
      <c r="E335" s="375">
        <f>Mat!E85</f>
        <v>0</v>
      </c>
      <c r="F335" s="412">
        <f t="shared" si="104"/>
        <v>0</v>
      </c>
      <c r="G335" s="122"/>
      <c r="L335" s="122"/>
      <c r="M335" s="122"/>
      <c r="N335" s="122"/>
      <c r="O335" s="122"/>
      <c r="P335" s="122"/>
      <c r="Q335" s="122"/>
      <c r="R335" s="288"/>
      <c r="S335" s="288"/>
      <c r="T335" s="388">
        <f t="shared" si="105"/>
        <v>0</v>
      </c>
      <c r="V335" s="388">
        <f t="shared" si="103"/>
        <v>0</v>
      </c>
    </row>
    <row r="336" spans="1:22" hidden="1">
      <c r="A336" s="200">
        <v>23</v>
      </c>
      <c r="B336" s="39" t="s">
        <v>354</v>
      </c>
      <c r="C336" s="377">
        <f>Mat!C86</f>
        <v>0</v>
      </c>
      <c r="D336" s="377">
        <f>Mat!D86</f>
        <v>0</v>
      </c>
      <c r="E336" s="375">
        <f>Mat!E86</f>
        <v>0</v>
      </c>
      <c r="F336" s="412">
        <f t="shared" si="104"/>
        <v>0</v>
      </c>
      <c r="G336" s="122"/>
      <c r="L336" s="122"/>
      <c r="M336" s="122"/>
      <c r="N336" s="122"/>
      <c r="O336" s="122"/>
      <c r="P336" s="122"/>
      <c r="Q336" s="122"/>
      <c r="R336" s="288"/>
      <c r="S336" s="288"/>
      <c r="T336" s="388">
        <f t="shared" si="105"/>
        <v>0</v>
      </c>
      <c r="V336" s="388">
        <f t="shared" si="103"/>
        <v>0</v>
      </c>
    </row>
    <row r="337" spans="1:22" hidden="1">
      <c r="A337" s="200">
        <v>24</v>
      </c>
      <c r="B337" s="39" t="s">
        <v>355</v>
      </c>
      <c r="C337" s="377">
        <f>Mat!C87</f>
        <v>0</v>
      </c>
      <c r="D337" s="377">
        <f>Mat!D87</f>
        <v>0</v>
      </c>
      <c r="E337" s="375">
        <f>Mat!E87</f>
        <v>0</v>
      </c>
      <c r="F337" s="412">
        <f t="shared" si="104"/>
        <v>0</v>
      </c>
      <c r="G337" s="122"/>
      <c r="L337" s="122"/>
      <c r="M337" s="122"/>
      <c r="N337" s="122"/>
      <c r="O337" s="122"/>
      <c r="P337" s="122"/>
      <c r="Q337" s="122"/>
      <c r="R337" s="288"/>
      <c r="S337" s="288"/>
      <c r="T337" s="388">
        <f t="shared" si="105"/>
        <v>0</v>
      </c>
      <c r="V337" s="388">
        <f t="shared" si="103"/>
        <v>0</v>
      </c>
    </row>
    <row r="338" spans="1:22" ht="15.75" hidden="1" thickBot="1">
      <c r="A338" s="266">
        <v>25</v>
      </c>
      <c r="B338" s="289" t="s">
        <v>356</v>
      </c>
      <c r="C338" s="415">
        <f>Mat!C88</f>
        <v>0</v>
      </c>
      <c r="D338" s="415">
        <f>Mat!D88</f>
        <v>0</v>
      </c>
      <c r="E338" s="378">
        <f>Mat!E88</f>
        <v>0</v>
      </c>
      <c r="F338" s="413">
        <f t="shared" si="104"/>
        <v>0</v>
      </c>
      <c r="G338" s="122"/>
      <c r="L338" s="122"/>
      <c r="M338" s="122"/>
      <c r="N338" s="122"/>
      <c r="O338" s="122"/>
      <c r="P338" s="122"/>
      <c r="Q338" s="122"/>
      <c r="R338" s="288"/>
      <c r="S338" s="288"/>
      <c r="T338" s="388">
        <f t="shared" si="105"/>
        <v>0</v>
      </c>
      <c r="V338" s="388">
        <f t="shared" si="103"/>
        <v>0</v>
      </c>
    </row>
    <row r="339" spans="1:22" hidden="1">
      <c r="B339" s="280"/>
      <c r="C339" s="37"/>
      <c r="D339" s="37"/>
      <c r="E339" s="37"/>
      <c r="F339" s="37"/>
      <c r="G339" s="37"/>
    </row>
    <row r="340" spans="1:22" hidden="1">
      <c r="A340" s="281" t="s">
        <v>402</v>
      </c>
      <c r="B340" s="282"/>
      <c r="C340" s="4"/>
      <c r="D340" s="37"/>
      <c r="E340" s="37"/>
      <c r="F340" s="37"/>
      <c r="G340" s="37"/>
      <c r="H340" s="37"/>
    </row>
    <row r="341" spans="1:22" ht="19.5" hidden="1" thickBot="1">
      <c r="A341" s="281" t="s">
        <v>20</v>
      </c>
      <c r="B341" s="286" t="s">
        <v>16</v>
      </c>
      <c r="C341" s="290" t="s">
        <v>398</v>
      </c>
      <c r="D341" s="127"/>
      <c r="E341" s="127"/>
      <c r="F341" s="127"/>
      <c r="G341" s="224"/>
      <c r="H341" s="224"/>
      <c r="I341" s="224"/>
      <c r="J341" s="224"/>
      <c r="K341" s="224"/>
    </row>
    <row r="342" spans="1:22" ht="24.95" hidden="1" customHeight="1">
      <c r="A342" s="583" t="s">
        <v>2</v>
      </c>
      <c r="B342" s="585" t="s">
        <v>406</v>
      </c>
      <c r="C342" s="48" t="s">
        <v>395</v>
      </c>
      <c r="D342" s="48" t="s">
        <v>407</v>
      </c>
      <c r="E342" s="48" t="s">
        <v>397</v>
      </c>
      <c r="F342" s="626" t="s">
        <v>19</v>
      </c>
      <c r="H342" s="122"/>
      <c r="I342" s="122"/>
      <c r="J342" s="122"/>
      <c r="K342" s="122"/>
      <c r="T342" s="389" t="s">
        <v>3</v>
      </c>
      <c r="V342" s="624" t="s">
        <v>19</v>
      </c>
    </row>
    <row r="343" spans="1:22" ht="24.95" hidden="1" customHeight="1" thickBot="1">
      <c r="A343" s="584"/>
      <c r="B343" s="586"/>
      <c r="C343" s="138" t="s">
        <v>408</v>
      </c>
      <c r="D343" s="138" t="s">
        <v>408</v>
      </c>
      <c r="E343" s="139" t="s">
        <v>409</v>
      </c>
      <c r="F343" s="590"/>
      <c r="H343" s="4"/>
      <c r="I343" s="4"/>
      <c r="J343" s="4"/>
      <c r="K343" s="4"/>
      <c r="T343" s="390" t="s">
        <v>110</v>
      </c>
      <c r="V343" s="625"/>
    </row>
    <row r="344" spans="1:22" hidden="1">
      <c r="A344" s="294">
        <v>1</v>
      </c>
      <c r="B344" s="295" t="s">
        <v>190</v>
      </c>
      <c r="C344" s="373">
        <f>Mat!C106</f>
        <v>0</v>
      </c>
      <c r="D344" s="373">
        <f>Mat!D106</f>
        <v>0</v>
      </c>
      <c r="E344" s="374">
        <f>Mat!E106</f>
        <v>0</v>
      </c>
      <c r="F344" s="414">
        <f>V344</f>
        <v>0</v>
      </c>
      <c r="G344" s="122"/>
      <c r="H344" s="4"/>
      <c r="I344" s="4"/>
      <c r="J344" s="4"/>
      <c r="K344" s="4"/>
      <c r="N344" s="122"/>
      <c r="O344" s="122"/>
      <c r="P344" s="122"/>
      <c r="Q344" s="122"/>
      <c r="R344" s="288"/>
      <c r="S344" s="288"/>
      <c r="T344" s="388">
        <f>IF(D344=0,0,ROUNDDOWN(C344/D344,1))</f>
        <v>0</v>
      </c>
      <c r="V344" s="388">
        <f t="shared" ref="V344:V368" si="106">IF(OR(C344=0,D344=0),0,IF((T344&lt;0.1),1,IF(E344=0,VLOOKUP(T344,vns,2),IF(E344=10,VLOOKUP(T344,vns,3),IF(E344=20,VLOOKUP(T344,vns,4),IF(E344=30,VLOOKUP(T344,vns,5),IF(E344=40,VLOOKUP(T344,vns,6),IF(E344=50,VLOOKUP(T344,vns,7)))))))))</f>
        <v>0</v>
      </c>
    </row>
    <row r="345" spans="1:22" hidden="1">
      <c r="A345" s="296">
        <v>2</v>
      </c>
      <c r="B345" s="205" t="s">
        <v>191</v>
      </c>
      <c r="C345" s="377">
        <f>Mat!C107</f>
        <v>0</v>
      </c>
      <c r="D345" s="377">
        <f>Mat!D107</f>
        <v>0</v>
      </c>
      <c r="E345" s="375">
        <f>Mat!E107</f>
        <v>0</v>
      </c>
      <c r="F345" s="412">
        <f t="shared" ref="F345:F368" si="107">V345</f>
        <v>0</v>
      </c>
      <c r="G345" s="122"/>
      <c r="H345" s="4"/>
      <c r="I345" s="4"/>
      <c r="J345" s="4"/>
      <c r="K345" s="4"/>
      <c r="N345" s="122"/>
      <c r="O345" s="122"/>
      <c r="P345" s="122"/>
      <c r="Q345" s="122"/>
      <c r="R345" s="288"/>
      <c r="S345" s="288"/>
      <c r="T345" s="388">
        <f t="shared" ref="T345:T368" si="108">IF(D345=0,0,ROUNDDOWN(C345/D345,1))</f>
        <v>0</v>
      </c>
      <c r="V345" s="388">
        <f t="shared" si="106"/>
        <v>0</v>
      </c>
    </row>
    <row r="346" spans="1:22" hidden="1">
      <c r="A346" s="296">
        <v>3</v>
      </c>
      <c r="B346" s="205" t="s">
        <v>192</v>
      </c>
      <c r="C346" s="377">
        <f>Mat!C108</f>
        <v>0</v>
      </c>
      <c r="D346" s="377">
        <f>Mat!D108</f>
        <v>0</v>
      </c>
      <c r="E346" s="375">
        <f>Mat!E108</f>
        <v>0</v>
      </c>
      <c r="F346" s="412">
        <f t="shared" si="107"/>
        <v>0</v>
      </c>
      <c r="G346" s="122"/>
      <c r="H346" s="4"/>
      <c r="I346" s="4"/>
      <c r="J346" s="4"/>
      <c r="K346" s="4"/>
      <c r="N346" s="122"/>
      <c r="O346" s="122"/>
      <c r="P346" s="122"/>
      <c r="Q346" s="122"/>
      <c r="R346" s="288"/>
      <c r="S346" s="288"/>
      <c r="T346" s="388">
        <f t="shared" si="108"/>
        <v>0</v>
      </c>
      <c r="V346" s="388">
        <f t="shared" si="106"/>
        <v>0</v>
      </c>
    </row>
    <row r="347" spans="1:22" hidden="1">
      <c r="A347" s="296">
        <v>4</v>
      </c>
      <c r="B347" s="205" t="s">
        <v>312</v>
      </c>
      <c r="C347" s="377">
        <f>Mat!C109</f>
        <v>0</v>
      </c>
      <c r="D347" s="377">
        <f>Mat!D109</f>
        <v>0</v>
      </c>
      <c r="E347" s="375">
        <f>Mat!E109</f>
        <v>0</v>
      </c>
      <c r="F347" s="412">
        <f t="shared" si="107"/>
        <v>0</v>
      </c>
      <c r="G347" s="122"/>
      <c r="H347" s="4"/>
      <c r="I347" s="4"/>
      <c r="J347" s="4"/>
      <c r="K347" s="4"/>
      <c r="N347" s="122"/>
      <c r="O347" s="122"/>
      <c r="P347" s="122"/>
      <c r="Q347" s="122"/>
      <c r="R347" s="288"/>
      <c r="S347" s="288"/>
      <c r="T347" s="388">
        <f t="shared" si="108"/>
        <v>0</v>
      </c>
      <c r="V347" s="388">
        <f t="shared" si="106"/>
        <v>0</v>
      </c>
    </row>
    <row r="348" spans="1:22" hidden="1">
      <c r="A348" s="296">
        <v>5</v>
      </c>
      <c r="B348" s="205" t="s">
        <v>313</v>
      </c>
      <c r="C348" s="377">
        <f>Mat!C110</f>
        <v>0</v>
      </c>
      <c r="D348" s="377">
        <f>Mat!D110</f>
        <v>0</v>
      </c>
      <c r="E348" s="375">
        <f>Mat!E110</f>
        <v>0</v>
      </c>
      <c r="F348" s="412">
        <f t="shared" si="107"/>
        <v>0</v>
      </c>
      <c r="G348" s="122"/>
      <c r="H348" s="4"/>
      <c r="I348" s="4"/>
      <c r="J348" s="4"/>
      <c r="K348" s="4"/>
      <c r="N348" s="122"/>
      <c r="O348" s="122"/>
      <c r="P348" s="122"/>
      <c r="Q348" s="122"/>
      <c r="R348" s="288"/>
      <c r="S348" s="288"/>
      <c r="T348" s="388">
        <f t="shared" si="108"/>
        <v>0</v>
      </c>
      <c r="V348" s="388">
        <f t="shared" si="106"/>
        <v>0</v>
      </c>
    </row>
    <row r="349" spans="1:22" hidden="1">
      <c r="A349" s="296">
        <v>6</v>
      </c>
      <c r="B349" s="205" t="s">
        <v>314</v>
      </c>
      <c r="C349" s="377">
        <f>Mat!C111</f>
        <v>0</v>
      </c>
      <c r="D349" s="377">
        <f>Mat!D111</f>
        <v>0</v>
      </c>
      <c r="E349" s="375">
        <f>Mat!E111</f>
        <v>0</v>
      </c>
      <c r="F349" s="412">
        <f t="shared" si="107"/>
        <v>0</v>
      </c>
      <c r="G349" s="122"/>
      <c r="H349" s="4"/>
      <c r="I349" s="4"/>
      <c r="J349" s="4"/>
      <c r="K349" s="4"/>
      <c r="N349" s="122"/>
      <c r="O349" s="122"/>
      <c r="P349" s="122"/>
      <c r="Q349" s="122"/>
      <c r="R349" s="288"/>
      <c r="S349" s="288"/>
      <c r="T349" s="388">
        <f t="shared" si="108"/>
        <v>0</v>
      </c>
      <c r="V349" s="388">
        <f t="shared" si="106"/>
        <v>0</v>
      </c>
    </row>
    <row r="350" spans="1:22" hidden="1">
      <c r="A350" s="296">
        <v>7</v>
      </c>
      <c r="B350" s="205" t="s">
        <v>315</v>
      </c>
      <c r="C350" s="377">
        <f>Mat!C112</f>
        <v>0</v>
      </c>
      <c r="D350" s="377">
        <f>Mat!D112</f>
        <v>0</v>
      </c>
      <c r="E350" s="375">
        <f>Mat!E112</f>
        <v>0</v>
      </c>
      <c r="F350" s="412">
        <f t="shared" si="107"/>
        <v>0</v>
      </c>
      <c r="G350" s="122"/>
      <c r="H350" s="4"/>
      <c r="I350" s="4"/>
      <c r="J350" s="4"/>
      <c r="K350" s="4"/>
      <c r="N350" s="122"/>
      <c r="O350" s="122"/>
      <c r="P350" s="122"/>
      <c r="Q350" s="122"/>
      <c r="R350" s="288"/>
      <c r="S350" s="288"/>
      <c r="T350" s="388">
        <f t="shared" si="108"/>
        <v>0</v>
      </c>
      <c r="V350" s="388">
        <f t="shared" si="106"/>
        <v>0</v>
      </c>
    </row>
    <row r="351" spans="1:22" hidden="1">
      <c r="A351" s="296">
        <v>8</v>
      </c>
      <c r="B351" s="205" t="s">
        <v>316</v>
      </c>
      <c r="C351" s="377">
        <f>Mat!C113</f>
        <v>0</v>
      </c>
      <c r="D351" s="377">
        <f>Mat!D113</f>
        <v>0</v>
      </c>
      <c r="E351" s="375">
        <f>Mat!E113</f>
        <v>0</v>
      </c>
      <c r="F351" s="412">
        <f t="shared" si="107"/>
        <v>0</v>
      </c>
      <c r="G351" s="122"/>
      <c r="H351" s="4"/>
      <c r="I351" s="4"/>
      <c r="J351" s="4"/>
      <c r="K351" s="4"/>
      <c r="N351" s="122"/>
      <c r="O351" s="122"/>
      <c r="P351" s="122"/>
      <c r="Q351" s="122"/>
      <c r="R351" s="288"/>
      <c r="S351" s="288"/>
      <c r="T351" s="388">
        <f t="shared" si="108"/>
        <v>0</v>
      </c>
      <c r="V351" s="388">
        <f t="shared" si="106"/>
        <v>0</v>
      </c>
    </row>
    <row r="352" spans="1:22" hidden="1">
      <c r="A352" s="296">
        <v>9</v>
      </c>
      <c r="B352" s="205" t="s">
        <v>317</v>
      </c>
      <c r="C352" s="377">
        <f>Mat!C114</f>
        <v>0</v>
      </c>
      <c r="D352" s="377">
        <f>Mat!D114</f>
        <v>0</v>
      </c>
      <c r="E352" s="375">
        <f>Mat!E114</f>
        <v>0</v>
      </c>
      <c r="F352" s="412">
        <f t="shared" si="107"/>
        <v>0</v>
      </c>
      <c r="G352" s="122"/>
      <c r="H352" s="4"/>
      <c r="I352" s="4"/>
      <c r="J352" s="4"/>
      <c r="K352" s="4"/>
      <c r="N352" s="122"/>
      <c r="O352" s="122"/>
      <c r="P352" s="122"/>
      <c r="Q352" s="122"/>
      <c r="R352" s="288"/>
      <c r="S352" s="288"/>
      <c r="T352" s="388">
        <f t="shared" si="108"/>
        <v>0</v>
      </c>
      <c r="V352" s="388">
        <f t="shared" si="106"/>
        <v>0</v>
      </c>
    </row>
    <row r="353" spans="1:22" hidden="1">
      <c r="A353" s="296">
        <v>10</v>
      </c>
      <c r="B353" s="205" t="s">
        <v>318</v>
      </c>
      <c r="C353" s="377">
        <f>Mat!C115</f>
        <v>0</v>
      </c>
      <c r="D353" s="377">
        <f>Mat!D115</f>
        <v>0</v>
      </c>
      <c r="E353" s="375">
        <f>Mat!E115</f>
        <v>0</v>
      </c>
      <c r="F353" s="412">
        <f t="shared" si="107"/>
        <v>0</v>
      </c>
      <c r="G353" s="122"/>
      <c r="H353" s="37"/>
      <c r="I353" s="37"/>
      <c r="J353" s="37"/>
      <c r="K353" s="37"/>
      <c r="N353" s="122"/>
      <c r="O353" s="122"/>
      <c r="P353" s="122"/>
      <c r="Q353" s="122"/>
      <c r="R353" s="288"/>
      <c r="S353" s="288"/>
      <c r="T353" s="388">
        <f t="shared" si="108"/>
        <v>0</v>
      </c>
      <c r="V353" s="388">
        <f t="shared" si="106"/>
        <v>0</v>
      </c>
    </row>
    <row r="354" spans="1:22" hidden="1">
      <c r="A354" s="296">
        <v>11</v>
      </c>
      <c r="B354" s="205" t="s">
        <v>357</v>
      </c>
      <c r="C354" s="377">
        <f>Mat!C116</f>
        <v>0</v>
      </c>
      <c r="D354" s="377">
        <f>Mat!D116</f>
        <v>0</v>
      </c>
      <c r="E354" s="375">
        <f>Mat!E116</f>
        <v>0</v>
      </c>
      <c r="F354" s="412">
        <f t="shared" si="107"/>
        <v>0</v>
      </c>
      <c r="G354" s="122"/>
      <c r="H354" s="275"/>
      <c r="I354" s="275"/>
      <c r="J354" s="275"/>
      <c r="K354" s="275"/>
      <c r="N354" s="122"/>
      <c r="O354" s="122"/>
      <c r="P354" s="122"/>
      <c r="Q354" s="122"/>
      <c r="R354" s="288"/>
      <c r="S354" s="288"/>
      <c r="T354" s="388">
        <f t="shared" si="108"/>
        <v>0</v>
      </c>
      <c r="V354" s="388">
        <f t="shared" si="106"/>
        <v>0</v>
      </c>
    </row>
    <row r="355" spans="1:22" hidden="1">
      <c r="A355" s="296">
        <v>12</v>
      </c>
      <c r="B355" s="205" t="s">
        <v>358</v>
      </c>
      <c r="C355" s="377">
        <f>Mat!C117</f>
        <v>0</v>
      </c>
      <c r="D355" s="377">
        <f>Mat!D117</f>
        <v>0</v>
      </c>
      <c r="E355" s="375">
        <f>Mat!E117</f>
        <v>0</v>
      </c>
      <c r="F355" s="412">
        <f t="shared" si="107"/>
        <v>0</v>
      </c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288"/>
      <c r="S355" s="288"/>
      <c r="T355" s="388">
        <f t="shared" si="108"/>
        <v>0</v>
      </c>
      <c r="V355" s="388">
        <f t="shared" si="106"/>
        <v>0</v>
      </c>
    </row>
    <row r="356" spans="1:22" hidden="1">
      <c r="A356" s="296">
        <v>13</v>
      </c>
      <c r="B356" s="205" t="s">
        <v>359</v>
      </c>
      <c r="C356" s="377">
        <f>Mat!C118</f>
        <v>0</v>
      </c>
      <c r="D356" s="377">
        <f>Mat!D118</f>
        <v>0</v>
      </c>
      <c r="E356" s="375">
        <f>Mat!E118</f>
        <v>0</v>
      </c>
      <c r="F356" s="412">
        <f t="shared" si="107"/>
        <v>0</v>
      </c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288"/>
      <c r="S356" s="288"/>
      <c r="T356" s="388">
        <f t="shared" si="108"/>
        <v>0</v>
      </c>
      <c r="V356" s="388">
        <f t="shared" si="106"/>
        <v>0</v>
      </c>
    </row>
    <row r="357" spans="1:22" hidden="1">
      <c r="A357" s="296">
        <v>14</v>
      </c>
      <c r="B357" s="205" t="s">
        <v>360</v>
      </c>
      <c r="C357" s="377">
        <f>Mat!C119</f>
        <v>0</v>
      </c>
      <c r="D357" s="377">
        <f>Mat!D119</f>
        <v>0</v>
      </c>
      <c r="E357" s="375">
        <f>Mat!E119</f>
        <v>0</v>
      </c>
      <c r="F357" s="412">
        <f t="shared" si="107"/>
        <v>0</v>
      </c>
      <c r="G357" s="122"/>
      <c r="H357" s="122"/>
      <c r="I357" s="4"/>
      <c r="J357" s="275"/>
      <c r="K357" s="275"/>
      <c r="L357" s="122"/>
      <c r="M357" s="122"/>
      <c r="N357" s="122"/>
      <c r="O357" s="122"/>
      <c r="P357" s="122"/>
      <c r="Q357" s="122"/>
      <c r="R357" s="288"/>
      <c r="S357" s="288"/>
      <c r="T357" s="388">
        <f t="shared" si="108"/>
        <v>0</v>
      </c>
      <c r="V357" s="388">
        <f t="shared" si="106"/>
        <v>0</v>
      </c>
    </row>
    <row r="358" spans="1:22" hidden="1">
      <c r="A358" s="296">
        <v>15</v>
      </c>
      <c r="B358" s="205" t="s">
        <v>361</v>
      </c>
      <c r="C358" s="377">
        <f>Mat!C120</f>
        <v>0</v>
      </c>
      <c r="D358" s="377">
        <f>Mat!D120</f>
        <v>0</v>
      </c>
      <c r="E358" s="375">
        <f>Mat!E120</f>
        <v>0</v>
      </c>
      <c r="F358" s="412">
        <f t="shared" si="107"/>
        <v>0</v>
      </c>
      <c r="G358" s="122"/>
      <c r="H358" s="122"/>
      <c r="I358" s="4"/>
      <c r="J358" s="275"/>
      <c r="K358" s="275"/>
      <c r="L358" s="122"/>
      <c r="M358" s="122"/>
      <c r="N358" s="122"/>
      <c r="O358" s="122"/>
      <c r="P358" s="122"/>
      <c r="Q358" s="122"/>
      <c r="R358" s="288"/>
      <c r="S358" s="288"/>
      <c r="T358" s="388">
        <f t="shared" si="108"/>
        <v>0</v>
      </c>
      <c r="V358" s="388">
        <f t="shared" si="106"/>
        <v>0</v>
      </c>
    </row>
    <row r="359" spans="1:22" hidden="1">
      <c r="A359" s="296">
        <v>16</v>
      </c>
      <c r="B359" s="205" t="s">
        <v>362</v>
      </c>
      <c r="C359" s="377">
        <f>Mat!C121</f>
        <v>0</v>
      </c>
      <c r="D359" s="377">
        <f>Mat!D121</f>
        <v>0</v>
      </c>
      <c r="E359" s="375">
        <f>Mat!E121</f>
        <v>0</v>
      </c>
      <c r="F359" s="412">
        <f t="shared" si="107"/>
        <v>0</v>
      </c>
      <c r="G359" s="122"/>
      <c r="H359" s="122"/>
      <c r="I359" s="4"/>
      <c r="J359" s="275"/>
      <c r="K359" s="275"/>
      <c r="L359" s="122"/>
      <c r="M359" s="122"/>
      <c r="N359" s="122"/>
      <c r="O359" s="122"/>
      <c r="P359" s="122"/>
      <c r="Q359" s="122"/>
      <c r="R359" s="288"/>
      <c r="S359" s="288"/>
      <c r="T359" s="388">
        <f t="shared" si="108"/>
        <v>0</v>
      </c>
      <c r="V359" s="388">
        <f t="shared" si="106"/>
        <v>0</v>
      </c>
    </row>
    <row r="360" spans="1:22" hidden="1">
      <c r="A360" s="296">
        <v>17</v>
      </c>
      <c r="B360" s="205" t="s">
        <v>363</v>
      </c>
      <c r="C360" s="377">
        <f>Mat!C122</f>
        <v>0</v>
      </c>
      <c r="D360" s="377">
        <f>Mat!D122</f>
        <v>0</v>
      </c>
      <c r="E360" s="375">
        <f>Mat!E122</f>
        <v>0</v>
      </c>
      <c r="F360" s="412">
        <f t="shared" si="107"/>
        <v>0</v>
      </c>
      <c r="G360" s="122"/>
      <c r="H360" s="122"/>
      <c r="I360" s="4"/>
      <c r="J360" s="275"/>
      <c r="K360" s="275"/>
      <c r="L360" s="122"/>
      <c r="M360" s="122"/>
      <c r="N360" s="122"/>
      <c r="O360" s="122"/>
      <c r="P360" s="122"/>
      <c r="Q360" s="122"/>
      <c r="R360" s="288"/>
      <c r="S360" s="288"/>
      <c r="T360" s="388">
        <f t="shared" si="108"/>
        <v>0</v>
      </c>
      <c r="V360" s="388">
        <f t="shared" si="106"/>
        <v>0</v>
      </c>
    </row>
    <row r="361" spans="1:22" hidden="1">
      <c r="A361" s="296">
        <v>18</v>
      </c>
      <c r="B361" s="205" t="s">
        <v>364</v>
      </c>
      <c r="C361" s="377">
        <f>Mat!C123</f>
        <v>0</v>
      </c>
      <c r="D361" s="377">
        <f>Mat!D123</f>
        <v>0</v>
      </c>
      <c r="E361" s="375">
        <f>Mat!E123</f>
        <v>0</v>
      </c>
      <c r="F361" s="412">
        <f t="shared" si="107"/>
        <v>0</v>
      </c>
      <c r="G361" s="122"/>
      <c r="H361" s="122"/>
      <c r="I361" s="4"/>
      <c r="J361" s="275"/>
      <c r="K361" s="275"/>
      <c r="L361" s="122"/>
      <c r="M361" s="122"/>
      <c r="N361" s="122"/>
      <c r="O361" s="122"/>
      <c r="P361" s="122"/>
      <c r="Q361" s="122"/>
      <c r="R361" s="288"/>
      <c r="S361" s="288"/>
      <c r="T361" s="388">
        <f t="shared" si="108"/>
        <v>0</v>
      </c>
      <c r="V361" s="388">
        <f t="shared" si="106"/>
        <v>0</v>
      </c>
    </row>
    <row r="362" spans="1:22" hidden="1">
      <c r="A362" s="296">
        <v>19</v>
      </c>
      <c r="B362" s="205" t="s">
        <v>365</v>
      </c>
      <c r="C362" s="377">
        <f>Mat!C124</f>
        <v>0</v>
      </c>
      <c r="D362" s="377">
        <f>Mat!D124</f>
        <v>0</v>
      </c>
      <c r="E362" s="375">
        <f>Mat!E124</f>
        <v>0</v>
      </c>
      <c r="F362" s="412">
        <f t="shared" si="107"/>
        <v>0</v>
      </c>
      <c r="G362" s="122"/>
      <c r="H362" s="122"/>
      <c r="I362" s="4"/>
      <c r="J362" s="275"/>
      <c r="K362" s="275"/>
      <c r="L362" s="122"/>
      <c r="M362" s="122"/>
      <c r="N362" s="122"/>
      <c r="O362" s="122"/>
      <c r="P362" s="122"/>
      <c r="Q362" s="122"/>
      <c r="R362" s="288"/>
      <c r="S362" s="288"/>
      <c r="T362" s="388">
        <f t="shared" si="108"/>
        <v>0</v>
      </c>
      <c r="V362" s="388">
        <f t="shared" si="106"/>
        <v>0</v>
      </c>
    </row>
    <row r="363" spans="1:22" hidden="1">
      <c r="A363" s="296">
        <v>20</v>
      </c>
      <c r="B363" s="205" t="s">
        <v>366</v>
      </c>
      <c r="C363" s="377">
        <f>Mat!C125</f>
        <v>0</v>
      </c>
      <c r="D363" s="377">
        <f>Mat!D125</f>
        <v>0</v>
      </c>
      <c r="E363" s="375">
        <f>Mat!E125</f>
        <v>0</v>
      </c>
      <c r="F363" s="412">
        <f t="shared" si="107"/>
        <v>0</v>
      </c>
      <c r="G363" s="122"/>
      <c r="H363" s="122"/>
      <c r="I363" s="4"/>
      <c r="J363" s="275"/>
      <c r="K363" s="275"/>
      <c r="L363" s="122"/>
      <c r="M363" s="122"/>
      <c r="N363" s="122"/>
      <c r="O363" s="122"/>
      <c r="P363" s="122"/>
      <c r="Q363" s="122"/>
      <c r="R363" s="288"/>
      <c r="S363" s="288"/>
      <c r="T363" s="388">
        <f t="shared" si="108"/>
        <v>0</v>
      </c>
      <c r="V363" s="388">
        <f t="shared" si="106"/>
        <v>0</v>
      </c>
    </row>
    <row r="364" spans="1:22" hidden="1">
      <c r="A364" s="296">
        <v>21</v>
      </c>
      <c r="B364" s="205" t="s">
        <v>367</v>
      </c>
      <c r="C364" s="377">
        <f>Mat!C126</f>
        <v>0</v>
      </c>
      <c r="D364" s="377">
        <f>Mat!D126</f>
        <v>0</v>
      </c>
      <c r="E364" s="375">
        <f>Mat!E126</f>
        <v>0</v>
      </c>
      <c r="F364" s="412">
        <f t="shared" si="107"/>
        <v>0</v>
      </c>
      <c r="G364" s="122"/>
      <c r="H364" s="122"/>
      <c r="I364" s="4"/>
      <c r="J364" s="275"/>
      <c r="K364" s="275"/>
      <c r="L364" s="122"/>
      <c r="M364" s="122"/>
      <c r="N364" s="122"/>
      <c r="O364" s="122"/>
      <c r="P364" s="122"/>
      <c r="Q364" s="122"/>
      <c r="R364" s="288"/>
      <c r="S364" s="288"/>
      <c r="T364" s="388">
        <f t="shared" si="108"/>
        <v>0</v>
      </c>
      <c r="V364" s="388">
        <f t="shared" si="106"/>
        <v>0</v>
      </c>
    </row>
    <row r="365" spans="1:22" hidden="1">
      <c r="A365" s="296">
        <v>22</v>
      </c>
      <c r="B365" s="205" t="s">
        <v>368</v>
      </c>
      <c r="C365" s="377">
        <f>Mat!C127</f>
        <v>0</v>
      </c>
      <c r="D365" s="377">
        <f>Mat!D127</f>
        <v>0</v>
      </c>
      <c r="E365" s="375">
        <f>Mat!E127</f>
        <v>0</v>
      </c>
      <c r="F365" s="412">
        <f t="shared" si="107"/>
        <v>0</v>
      </c>
      <c r="G365" s="122"/>
      <c r="H365" s="122"/>
      <c r="I365" s="4"/>
      <c r="J365" s="275"/>
      <c r="K365" s="275"/>
      <c r="L365" s="122"/>
      <c r="M365" s="122"/>
      <c r="N365" s="122"/>
      <c r="O365" s="122"/>
      <c r="P365" s="122"/>
      <c r="Q365" s="122"/>
      <c r="R365" s="288"/>
      <c r="S365" s="288"/>
      <c r="T365" s="388">
        <f t="shared" si="108"/>
        <v>0</v>
      </c>
      <c r="V365" s="388">
        <f t="shared" si="106"/>
        <v>0</v>
      </c>
    </row>
    <row r="366" spans="1:22" hidden="1">
      <c r="A366" s="296">
        <v>23</v>
      </c>
      <c r="B366" s="205" t="s">
        <v>369</v>
      </c>
      <c r="C366" s="377">
        <f>Mat!C128</f>
        <v>0</v>
      </c>
      <c r="D366" s="377">
        <f>Mat!D128</f>
        <v>0</v>
      </c>
      <c r="E366" s="375">
        <f>Mat!E128</f>
        <v>0</v>
      </c>
      <c r="F366" s="412">
        <f t="shared" si="107"/>
        <v>0</v>
      </c>
      <c r="G366" s="122"/>
      <c r="H366" s="122"/>
      <c r="I366" s="4"/>
      <c r="J366" s="275"/>
      <c r="K366" s="275"/>
      <c r="L366" s="122"/>
      <c r="M366" s="122"/>
      <c r="N366" s="122"/>
      <c r="O366" s="122"/>
      <c r="P366" s="122"/>
      <c r="Q366" s="122"/>
      <c r="R366" s="288"/>
      <c r="S366" s="288"/>
      <c r="T366" s="388">
        <f t="shared" si="108"/>
        <v>0</v>
      </c>
      <c r="V366" s="388">
        <f t="shared" si="106"/>
        <v>0</v>
      </c>
    </row>
    <row r="367" spans="1:22" hidden="1">
      <c r="A367" s="296">
        <v>24</v>
      </c>
      <c r="B367" s="205" t="s">
        <v>370</v>
      </c>
      <c r="C367" s="377">
        <f>Mat!C129</f>
        <v>0</v>
      </c>
      <c r="D367" s="377">
        <f>Mat!D129</f>
        <v>0</v>
      </c>
      <c r="E367" s="375">
        <f>Mat!E129</f>
        <v>0</v>
      </c>
      <c r="F367" s="412">
        <f t="shared" si="107"/>
        <v>0</v>
      </c>
      <c r="G367" s="122"/>
      <c r="H367" s="122"/>
      <c r="I367" s="4"/>
      <c r="J367" s="275"/>
      <c r="K367" s="275"/>
      <c r="L367" s="122"/>
      <c r="M367" s="122"/>
      <c r="N367" s="122"/>
      <c r="O367" s="122"/>
      <c r="P367" s="122"/>
      <c r="Q367" s="122"/>
      <c r="R367" s="288"/>
      <c r="S367" s="288"/>
      <c r="T367" s="388">
        <f t="shared" si="108"/>
        <v>0</v>
      </c>
      <c r="V367" s="388">
        <f t="shared" si="106"/>
        <v>0</v>
      </c>
    </row>
    <row r="368" spans="1:22" ht="15.75" hidden="1" thickBot="1">
      <c r="A368" s="297">
        <v>25</v>
      </c>
      <c r="B368" s="298" t="s">
        <v>371</v>
      </c>
      <c r="C368" s="415">
        <f>Mat!C130</f>
        <v>0</v>
      </c>
      <c r="D368" s="415">
        <f>Mat!D130</f>
        <v>0</v>
      </c>
      <c r="E368" s="378">
        <f>Mat!E130</f>
        <v>0</v>
      </c>
      <c r="F368" s="413">
        <f t="shared" si="107"/>
        <v>0</v>
      </c>
      <c r="G368" s="122"/>
      <c r="H368" s="122"/>
      <c r="I368" s="4"/>
      <c r="J368" s="275"/>
      <c r="K368" s="275"/>
      <c r="L368" s="122"/>
      <c r="M368" s="122"/>
      <c r="N368" s="122"/>
      <c r="O368" s="122"/>
      <c r="P368" s="122"/>
      <c r="Q368" s="122"/>
      <c r="R368" s="288"/>
      <c r="S368" s="288"/>
      <c r="T368" s="388">
        <f t="shared" si="108"/>
        <v>0</v>
      </c>
      <c r="V368" s="388">
        <f t="shared" si="106"/>
        <v>0</v>
      </c>
    </row>
    <row r="369" spans="1:22" hidden="1">
      <c r="B369" s="280"/>
      <c r="C369" s="37"/>
      <c r="D369" s="37"/>
      <c r="E369" s="37"/>
      <c r="F369" s="37"/>
      <c r="G369" s="37"/>
      <c r="H369" s="37"/>
      <c r="I369" s="37"/>
    </row>
    <row r="370" spans="1:22" hidden="1">
      <c r="A370" s="281" t="s">
        <v>403</v>
      </c>
      <c r="B370" s="282"/>
      <c r="C370" s="4"/>
      <c r="D370" s="37"/>
      <c r="E370" s="37"/>
      <c r="F370" s="37"/>
      <c r="G370" s="37"/>
      <c r="H370" s="37"/>
      <c r="N370" s="299"/>
      <c r="O370" s="299"/>
      <c r="P370" s="300"/>
      <c r="Q370" s="301"/>
      <c r="R370" s="302"/>
      <c r="S370" s="302"/>
      <c r="T370" s="391"/>
      <c r="U370" s="391"/>
    </row>
    <row r="371" spans="1:22" ht="15.75" hidden="1" thickBot="1">
      <c r="A371" s="275" t="s">
        <v>21</v>
      </c>
      <c r="B371" s="286" t="s">
        <v>16</v>
      </c>
      <c r="C371" s="303" t="s">
        <v>404</v>
      </c>
      <c r="D371" s="127"/>
      <c r="E371" s="127"/>
      <c r="F371" s="127"/>
      <c r="G371" s="127"/>
      <c r="H371" s="127"/>
      <c r="I371" s="224"/>
      <c r="J371" s="224"/>
      <c r="K371" s="224"/>
      <c r="O371" s="299"/>
      <c r="P371" s="300"/>
      <c r="Q371" s="299"/>
      <c r="R371" s="304"/>
      <c r="S371" s="304"/>
      <c r="T371" s="392"/>
      <c r="U371" s="392"/>
    </row>
    <row r="372" spans="1:22" ht="24.95" hidden="1" customHeight="1">
      <c r="A372" s="583" t="s">
        <v>2</v>
      </c>
      <c r="B372" s="585" t="s">
        <v>406</v>
      </c>
      <c r="C372" s="48" t="s">
        <v>410</v>
      </c>
      <c r="D372" s="48" t="s">
        <v>411</v>
      </c>
      <c r="E372" s="48" t="s">
        <v>412</v>
      </c>
      <c r="F372" s="48" t="s">
        <v>413</v>
      </c>
      <c r="G372" s="48" t="s">
        <v>397</v>
      </c>
      <c r="H372" s="626" t="s">
        <v>111</v>
      </c>
      <c r="O372" s="299"/>
      <c r="P372" s="300"/>
      <c r="Q372" s="299"/>
      <c r="R372" s="304"/>
      <c r="S372" s="304"/>
      <c r="T372" s="384" t="s">
        <v>22</v>
      </c>
      <c r="U372" s="385" t="s">
        <v>23</v>
      </c>
      <c r="V372" s="624" t="s">
        <v>19</v>
      </c>
    </row>
    <row r="373" spans="1:22" ht="24.95" hidden="1" customHeight="1" thickBot="1">
      <c r="A373" s="584"/>
      <c r="B373" s="586"/>
      <c r="C373" s="138" t="s">
        <v>113</v>
      </c>
      <c r="D373" s="138" t="s">
        <v>114</v>
      </c>
      <c r="E373" s="138" t="s">
        <v>115</v>
      </c>
      <c r="F373" s="138" t="s">
        <v>116</v>
      </c>
      <c r="G373" s="139" t="s">
        <v>409</v>
      </c>
      <c r="H373" s="590"/>
      <c r="O373" s="299"/>
      <c r="P373" s="300"/>
      <c r="Q373" s="299"/>
      <c r="R373" s="304"/>
      <c r="S373" s="304"/>
      <c r="T373" s="393" t="s">
        <v>108</v>
      </c>
      <c r="U373" s="394" t="s">
        <v>110</v>
      </c>
      <c r="V373" s="625"/>
    </row>
    <row r="374" spans="1:22" hidden="1">
      <c r="A374" s="209">
        <v>1</v>
      </c>
      <c r="B374" s="40" t="s">
        <v>193</v>
      </c>
      <c r="C374" s="423">
        <f>Mat!C150</f>
        <v>0</v>
      </c>
      <c r="D374" s="423">
        <f>Mat!D150</f>
        <v>0</v>
      </c>
      <c r="E374" s="423">
        <f>Mat!E150</f>
        <v>0</v>
      </c>
      <c r="F374" s="423">
        <f>Mat!F150</f>
        <v>0</v>
      </c>
      <c r="G374" s="424">
        <f>Mat!G150</f>
        <v>0</v>
      </c>
      <c r="H374" s="187">
        <f>V374</f>
        <v>0</v>
      </c>
      <c r="I374" s="122"/>
      <c r="M374" s="122"/>
      <c r="N374" s="122"/>
      <c r="O374" s="300"/>
      <c r="P374" s="300"/>
      <c r="Q374" s="300"/>
      <c r="R374" s="305"/>
      <c r="S374" s="305"/>
      <c r="T374" s="388">
        <f t="shared" ref="T374:T398" si="109">IF($D374=0,0,ROUNDDOWN($C374/$D374,2))</f>
        <v>0</v>
      </c>
      <c r="U374" s="388">
        <f t="shared" ref="U374:U398" si="110">IF($F374=0,0,ROUNDDOWN($E374/$F374,2))</f>
        <v>0</v>
      </c>
      <c r="V374" s="388">
        <f>BO!M32</f>
        <v>0</v>
      </c>
    </row>
    <row r="375" spans="1:22" hidden="1">
      <c r="A375" s="200">
        <v>2</v>
      </c>
      <c r="B375" s="39" t="s">
        <v>194</v>
      </c>
      <c r="C375" s="377">
        <f>Mat!C151</f>
        <v>0</v>
      </c>
      <c r="D375" s="377">
        <f>Mat!D151</f>
        <v>0</v>
      </c>
      <c r="E375" s="377">
        <f>Mat!E151</f>
        <v>0</v>
      </c>
      <c r="F375" s="377">
        <f>Mat!F151</f>
        <v>0</v>
      </c>
      <c r="G375" s="375">
        <f>Mat!G151</f>
        <v>0</v>
      </c>
      <c r="H375" s="189">
        <f t="shared" ref="H375:H398" si="111">V375</f>
        <v>0</v>
      </c>
      <c r="I375" s="122"/>
      <c r="M375" s="122"/>
      <c r="N375" s="122"/>
      <c r="O375" s="300"/>
      <c r="P375" s="300"/>
      <c r="Q375" s="300"/>
      <c r="R375" s="305"/>
      <c r="S375" s="305"/>
      <c r="T375" s="388">
        <f t="shared" si="109"/>
        <v>0</v>
      </c>
      <c r="U375" s="388">
        <f t="shared" si="110"/>
        <v>0</v>
      </c>
      <c r="V375" s="388">
        <f>BO!M33</f>
        <v>0</v>
      </c>
    </row>
    <row r="376" spans="1:22" hidden="1">
      <c r="A376" s="200">
        <v>3</v>
      </c>
      <c r="B376" s="39" t="s">
        <v>195</v>
      </c>
      <c r="C376" s="377">
        <f>Mat!C152</f>
        <v>0</v>
      </c>
      <c r="D376" s="377">
        <f>Mat!D152</f>
        <v>0</v>
      </c>
      <c r="E376" s="377">
        <f>Mat!E152</f>
        <v>0</v>
      </c>
      <c r="F376" s="377">
        <f>Mat!F152</f>
        <v>0</v>
      </c>
      <c r="G376" s="375">
        <f>Mat!G152</f>
        <v>0</v>
      </c>
      <c r="H376" s="189">
        <f t="shared" si="111"/>
        <v>0</v>
      </c>
      <c r="I376" s="122"/>
      <c r="M376" s="122"/>
      <c r="N376" s="122"/>
      <c r="O376" s="300"/>
      <c r="P376" s="300"/>
      <c r="Q376" s="300"/>
      <c r="R376" s="305"/>
      <c r="S376" s="305"/>
      <c r="T376" s="388">
        <f t="shared" si="109"/>
        <v>0</v>
      </c>
      <c r="U376" s="388">
        <f t="shared" si="110"/>
        <v>0</v>
      </c>
      <c r="V376" s="388">
        <f>BO!M34</f>
        <v>0</v>
      </c>
    </row>
    <row r="377" spans="1:22" hidden="1">
      <c r="A377" s="200">
        <v>4</v>
      </c>
      <c r="B377" s="39" t="s">
        <v>319</v>
      </c>
      <c r="C377" s="377">
        <f>Mat!C153</f>
        <v>0</v>
      </c>
      <c r="D377" s="377">
        <f>Mat!D153</f>
        <v>0</v>
      </c>
      <c r="E377" s="377">
        <f>Mat!E153</f>
        <v>0</v>
      </c>
      <c r="F377" s="377">
        <f>Mat!F153</f>
        <v>0</v>
      </c>
      <c r="G377" s="375">
        <f>Mat!G153</f>
        <v>0</v>
      </c>
      <c r="H377" s="189">
        <f t="shared" si="111"/>
        <v>0</v>
      </c>
      <c r="I377" s="122"/>
      <c r="M377" s="122"/>
      <c r="N377" s="122"/>
      <c r="O377" s="300"/>
      <c r="P377" s="300"/>
      <c r="Q377" s="300"/>
      <c r="R377" s="305"/>
      <c r="S377" s="305"/>
      <c r="T377" s="388">
        <f t="shared" si="109"/>
        <v>0</v>
      </c>
      <c r="U377" s="388">
        <f t="shared" si="110"/>
        <v>0</v>
      </c>
      <c r="V377" s="388">
        <f>BO!M35</f>
        <v>0</v>
      </c>
    </row>
    <row r="378" spans="1:22" hidden="1">
      <c r="A378" s="200">
        <v>5</v>
      </c>
      <c r="B378" s="39" t="s">
        <v>320</v>
      </c>
      <c r="C378" s="377">
        <f>Mat!C154</f>
        <v>0</v>
      </c>
      <c r="D378" s="377">
        <f>Mat!D154</f>
        <v>0</v>
      </c>
      <c r="E378" s="377">
        <f>Mat!E154</f>
        <v>0</v>
      </c>
      <c r="F378" s="377">
        <f>Mat!F154</f>
        <v>0</v>
      </c>
      <c r="G378" s="375">
        <f>Mat!G154</f>
        <v>0</v>
      </c>
      <c r="H378" s="189">
        <f t="shared" si="111"/>
        <v>0</v>
      </c>
      <c r="I378" s="122"/>
      <c r="M378" s="122"/>
      <c r="N378" s="122"/>
      <c r="O378" s="300"/>
      <c r="P378" s="300"/>
      <c r="Q378" s="300"/>
      <c r="R378" s="305"/>
      <c r="S378" s="305"/>
      <c r="T378" s="388">
        <f t="shared" si="109"/>
        <v>0</v>
      </c>
      <c r="U378" s="388">
        <f t="shared" si="110"/>
        <v>0</v>
      </c>
      <c r="V378" s="388">
        <f>BO!M36</f>
        <v>0</v>
      </c>
    </row>
    <row r="379" spans="1:22" hidden="1">
      <c r="A379" s="200">
        <v>6</v>
      </c>
      <c r="B379" s="39" t="s">
        <v>321</v>
      </c>
      <c r="C379" s="377">
        <f>Mat!C155</f>
        <v>0</v>
      </c>
      <c r="D379" s="377">
        <f>Mat!D155</f>
        <v>0</v>
      </c>
      <c r="E379" s="377">
        <f>Mat!E155</f>
        <v>0</v>
      </c>
      <c r="F379" s="377">
        <f>Mat!F155</f>
        <v>0</v>
      </c>
      <c r="G379" s="375">
        <f>Mat!G155</f>
        <v>0</v>
      </c>
      <c r="H379" s="189">
        <f t="shared" si="111"/>
        <v>0</v>
      </c>
      <c r="I379" s="122"/>
      <c r="M379" s="122"/>
      <c r="N379" s="122"/>
      <c r="O379" s="300"/>
      <c r="P379" s="300"/>
      <c r="Q379" s="300"/>
      <c r="R379" s="305"/>
      <c r="S379" s="305"/>
      <c r="T379" s="388">
        <f t="shared" si="109"/>
        <v>0</v>
      </c>
      <c r="U379" s="388">
        <f t="shared" si="110"/>
        <v>0</v>
      </c>
      <c r="V379" s="388">
        <f>BO!M37</f>
        <v>0</v>
      </c>
    </row>
    <row r="380" spans="1:22" hidden="1">
      <c r="A380" s="200">
        <v>7</v>
      </c>
      <c r="B380" s="39" t="s">
        <v>322</v>
      </c>
      <c r="C380" s="377">
        <f>Mat!C156</f>
        <v>0</v>
      </c>
      <c r="D380" s="377">
        <f>Mat!D156</f>
        <v>0</v>
      </c>
      <c r="E380" s="377">
        <f>Mat!E156</f>
        <v>0</v>
      </c>
      <c r="F380" s="377">
        <f>Mat!F156</f>
        <v>0</v>
      </c>
      <c r="G380" s="375">
        <f>Mat!G156</f>
        <v>0</v>
      </c>
      <c r="H380" s="189">
        <f t="shared" si="111"/>
        <v>0</v>
      </c>
      <c r="I380" s="122"/>
      <c r="M380" s="122"/>
      <c r="N380" s="122"/>
      <c r="O380" s="300"/>
      <c r="P380" s="300"/>
      <c r="Q380" s="300"/>
      <c r="R380" s="305"/>
      <c r="S380" s="305"/>
      <c r="T380" s="388">
        <f t="shared" si="109"/>
        <v>0</v>
      </c>
      <c r="U380" s="388">
        <f t="shared" si="110"/>
        <v>0</v>
      </c>
      <c r="V380" s="388">
        <f>BO!M38</f>
        <v>0</v>
      </c>
    </row>
    <row r="381" spans="1:22" hidden="1">
      <c r="A381" s="200">
        <v>8</v>
      </c>
      <c r="B381" s="39" t="s">
        <v>323</v>
      </c>
      <c r="C381" s="377">
        <f>Mat!C157</f>
        <v>0</v>
      </c>
      <c r="D381" s="377">
        <f>Mat!D157</f>
        <v>0</v>
      </c>
      <c r="E381" s="377">
        <f>Mat!E157</f>
        <v>0</v>
      </c>
      <c r="F381" s="377">
        <f>Mat!F157</f>
        <v>0</v>
      </c>
      <c r="G381" s="375">
        <f>Mat!G157</f>
        <v>0</v>
      </c>
      <c r="H381" s="189">
        <f t="shared" si="111"/>
        <v>0</v>
      </c>
      <c r="I381" s="122"/>
      <c r="M381" s="122"/>
      <c r="N381" s="122"/>
      <c r="O381" s="300"/>
      <c r="P381" s="300"/>
      <c r="Q381" s="300"/>
      <c r="R381" s="305"/>
      <c r="S381" s="305"/>
      <c r="T381" s="388">
        <f t="shared" si="109"/>
        <v>0</v>
      </c>
      <c r="U381" s="388">
        <f t="shared" si="110"/>
        <v>0</v>
      </c>
      <c r="V381" s="388">
        <f>BO!M39</f>
        <v>0</v>
      </c>
    </row>
    <row r="382" spans="1:22" hidden="1">
      <c r="A382" s="200">
        <v>9</v>
      </c>
      <c r="B382" s="39" t="s">
        <v>324</v>
      </c>
      <c r="C382" s="377">
        <f>Mat!C158</f>
        <v>0</v>
      </c>
      <c r="D382" s="377">
        <f>Mat!D158</f>
        <v>0</v>
      </c>
      <c r="E382" s="377">
        <f>Mat!E158</f>
        <v>0</v>
      </c>
      <c r="F382" s="377">
        <f>Mat!F158</f>
        <v>0</v>
      </c>
      <c r="G382" s="375">
        <f>Mat!G158</f>
        <v>0</v>
      </c>
      <c r="H382" s="189">
        <f t="shared" si="111"/>
        <v>0</v>
      </c>
      <c r="I382" s="122"/>
      <c r="M382" s="122"/>
      <c r="N382" s="122"/>
      <c r="O382" s="300"/>
      <c r="P382" s="300"/>
      <c r="Q382" s="300"/>
      <c r="R382" s="305"/>
      <c r="S382" s="305"/>
      <c r="T382" s="388">
        <f t="shared" si="109"/>
        <v>0</v>
      </c>
      <c r="U382" s="388">
        <f t="shared" si="110"/>
        <v>0</v>
      </c>
      <c r="V382" s="388">
        <f>BO!M40</f>
        <v>0</v>
      </c>
    </row>
    <row r="383" spans="1:22" hidden="1">
      <c r="A383" s="200">
        <v>10</v>
      </c>
      <c r="B383" s="39" t="s">
        <v>325</v>
      </c>
      <c r="C383" s="377">
        <f>Mat!C159</f>
        <v>0</v>
      </c>
      <c r="D383" s="377">
        <f>Mat!D159</f>
        <v>0</v>
      </c>
      <c r="E383" s="377">
        <f>Mat!E159</f>
        <v>0</v>
      </c>
      <c r="F383" s="377">
        <f>Mat!F159</f>
        <v>0</v>
      </c>
      <c r="G383" s="375">
        <f>Mat!G159</f>
        <v>0</v>
      </c>
      <c r="H383" s="189">
        <f t="shared" si="111"/>
        <v>0</v>
      </c>
      <c r="I383" s="122"/>
      <c r="M383" s="122"/>
      <c r="N383" s="122"/>
      <c r="O383" s="300"/>
      <c r="P383" s="300"/>
      <c r="Q383" s="300"/>
      <c r="R383" s="305"/>
      <c r="S383" s="305"/>
      <c r="T383" s="388">
        <f t="shared" si="109"/>
        <v>0</v>
      </c>
      <c r="U383" s="388">
        <f t="shared" si="110"/>
        <v>0</v>
      </c>
      <c r="V383" s="388">
        <f>BO!M41</f>
        <v>0</v>
      </c>
    </row>
    <row r="384" spans="1:22" hidden="1">
      <c r="A384" s="200">
        <v>11</v>
      </c>
      <c r="B384" s="39" t="s">
        <v>372</v>
      </c>
      <c r="C384" s="377">
        <f>Mat!C160</f>
        <v>0</v>
      </c>
      <c r="D384" s="377">
        <f>Mat!D160</f>
        <v>0</v>
      </c>
      <c r="E384" s="377">
        <f>Mat!E160</f>
        <v>0</v>
      </c>
      <c r="F384" s="377">
        <f>Mat!F160</f>
        <v>0</v>
      </c>
      <c r="G384" s="375">
        <f>Mat!G160</f>
        <v>0</v>
      </c>
      <c r="H384" s="189">
        <f t="shared" si="111"/>
        <v>0</v>
      </c>
      <c r="I384" s="122"/>
      <c r="M384" s="122"/>
      <c r="N384" s="122"/>
      <c r="O384" s="300"/>
      <c r="P384" s="300"/>
      <c r="Q384" s="300"/>
      <c r="R384" s="305"/>
      <c r="S384" s="305"/>
      <c r="T384" s="388">
        <f t="shared" si="109"/>
        <v>0</v>
      </c>
      <c r="U384" s="388">
        <f t="shared" si="110"/>
        <v>0</v>
      </c>
      <c r="V384" s="388">
        <f>BO!M42</f>
        <v>0</v>
      </c>
    </row>
    <row r="385" spans="1:22" hidden="1">
      <c r="A385" s="200">
        <v>12</v>
      </c>
      <c r="B385" s="39" t="s">
        <v>373</v>
      </c>
      <c r="C385" s="377">
        <f>Mat!C161</f>
        <v>0</v>
      </c>
      <c r="D385" s="377">
        <f>Mat!D161</f>
        <v>0</v>
      </c>
      <c r="E385" s="377">
        <f>Mat!E161</f>
        <v>0</v>
      </c>
      <c r="F385" s="377">
        <f>Mat!F161</f>
        <v>0</v>
      </c>
      <c r="G385" s="375">
        <f>Mat!G161</f>
        <v>0</v>
      </c>
      <c r="H385" s="189">
        <f t="shared" si="111"/>
        <v>0</v>
      </c>
      <c r="I385" s="122"/>
      <c r="J385" s="122"/>
      <c r="K385" s="122"/>
      <c r="L385" s="122"/>
      <c r="M385" s="122"/>
      <c r="N385" s="122"/>
      <c r="O385" s="300"/>
      <c r="P385" s="300"/>
      <c r="Q385" s="300"/>
      <c r="R385" s="305"/>
      <c r="S385" s="305"/>
      <c r="T385" s="388">
        <f t="shared" si="109"/>
        <v>0</v>
      </c>
      <c r="U385" s="388">
        <f t="shared" si="110"/>
        <v>0</v>
      </c>
      <c r="V385" s="388">
        <f>BO!M43</f>
        <v>0</v>
      </c>
    </row>
    <row r="386" spans="1:22" hidden="1">
      <c r="A386" s="200">
        <v>13</v>
      </c>
      <c r="B386" s="39" t="s">
        <v>374</v>
      </c>
      <c r="C386" s="377">
        <f>Mat!C162</f>
        <v>0</v>
      </c>
      <c r="D386" s="377">
        <f>Mat!D162</f>
        <v>0</v>
      </c>
      <c r="E386" s="377">
        <f>Mat!E162</f>
        <v>0</v>
      </c>
      <c r="F386" s="377">
        <f>Mat!F162</f>
        <v>0</v>
      </c>
      <c r="G386" s="375">
        <f>Mat!G162</f>
        <v>0</v>
      </c>
      <c r="H386" s="189">
        <f t="shared" si="111"/>
        <v>0</v>
      </c>
      <c r="I386" s="122"/>
      <c r="J386" s="122"/>
      <c r="K386" s="122"/>
      <c r="L386" s="122"/>
      <c r="M386" s="122"/>
      <c r="N386" s="122"/>
      <c r="O386" s="300"/>
      <c r="P386" s="300"/>
      <c r="Q386" s="300"/>
      <c r="R386" s="305"/>
      <c r="S386" s="305"/>
      <c r="T386" s="388">
        <f t="shared" si="109"/>
        <v>0</v>
      </c>
      <c r="U386" s="388">
        <f t="shared" si="110"/>
        <v>0</v>
      </c>
      <c r="V386" s="388">
        <f>BO!M44</f>
        <v>0</v>
      </c>
    </row>
    <row r="387" spans="1:22" hidden="1">
      <c r="A387" s="200">
        <v>14</v>
      </c>
      <c r="B387" s="39" t="s">
        <v>375</v>
      </c>
      <c r="C387" s="377">
        <f>Mat!C163</f>
        <v>0</v>
      </c>
      <c r="D387" s="377">
        <f>Mat!D163</f>
        <v>0</v>
      </c>
      <c r="E387" s="377">
        <f>Mat!E163</f>
        <v>0</v>
      </c>
      <c r="F387" s="377">
        <f>Mat!F163</f>
        <v>0</v>
      </c>
      <c r="G387" s="375">
        <f>Mat!G163</f>
        <v>0</v>
      </c>
      <c r="H387" s="189">
        <f t="shared" si="111"/>
        <v>0</v>
      </c>
      <c r="I387" s="122"/>
      <c r="J387" s="122"/>
      <c r="K387" s="122"/>
      <c r="L387" s="122"/>
      <c r="M387" s="122"/>
      <c r="N387" s="122"/>
      <c r="O387" s="300"/>
      <c r="P387" s="300"/>
      <c r="Q387" s="300"/>
      <c r="R387" s="305"/>
      <c r="S387" s="305"/>
      <c r="T387" s="388">
        <f t="shared" si="109"/>
        <v>0</v>
      </c>
      <c r="U387" s="388">
        <f t="shared" si="110"/>
        <v>0</v>
      </c>
      <c r="V387" s="388">
        <f>BO!M45</f>
        <v>0</v>
      </c>
    </row>
    <row r="388" spans="1:22" hidden="1">
      <c r="A388" s="200">
        <v>15</v>
      </c>
      <c r="B388" s="39" t="s">
        <v>376</v>
      </c>
      <c r="C388" s="377">
        <f>Mat!C164</f>
        <v>0</v>
      </c>
      <c r="D388" s="377">
        <f>Mat!D164</f>
        <v>0</v>
      </c>
      <c r="E388" s="377">
        <f>Mat!E164</f>
        <v>0</v>
      </c>
      <c r="F388" s="377">
        <f>Mat!F164</f>
        <v>0</v>
      </c>
      <c r="G388" s="375">
        <f>Mat!G164</f>
        <v>0</v>
      </c>
      <c r="H388" s="189">
        <f t="shared" si="111"/>
        <v>0</v>
      </c>
      <c r="I388" s="122"/>
      <c r="J388" s="122"/>
      <c r="K388" s="122"/>
      <c r="L388" s="122"/>
      <c r="M388" s="122"/>
      <c r="N388" s="122"/>
      <c r="O388" s="300"/>
      <c r="P388" s="300"/>
      <c r="Q388" s="300"/>
      <c r="R388" s="305"/>
      <c r="S388" s="305"/>
      <c r="T388" s="388">
        <f t="shared" si="109"/>
        <v>0</v>
      </c>
      <c r="U388" s="388">
        <f t="shared" si="110"/>
        <v>0</v>
      </c>
      <c r="V388" s="388">
        <f>BO!M46</f>
        <v>0</v>
      </c>
    </row>
    <row r="389" spans="1:22" hidden="1">
      <c r="A389" s="200">
        <v>16</v>
      </c>
      <c r="B389" s="39" t="s">
        <v>377</v>
      </c>
      <c r="C389" s="377">
        <f>Mat!C165</f>
        <v>0</v>
      </c>
      <c r="D389" s="377">
        <f>Mat!D165</f>
        <v>0</v>
      </c>
      <c r="E389" s="377">
        <f>Mat!E165</f>
        <v>0</v>
      </c>
      <c r="F389" s="377">
        <f>Mat!F165</f>
        <v>0</v>
      </c>
      <c r="G389" s="375">
        <f>Mat!G165</f>
        <v>0</v>
      </c>
      <c r="H389" s="189">
        <f t="shared" si="111"/>
        <v>0</v>
      </c>
      <c r="I389" s="122"/>
      <c r="J389" s="122"/>
      <c r="K389" s="122"/>
      <c r="L389" s="122"/>
      <c r="M389" s="122"/>
      <c r="N389" s="122"/>
      <c r="O389" s="300"/>
      <c r="P389" s="300"/>
      <c r="Q389" s="300"/>
      <c r="R389" s="305"/>
      <c r="S389" s="305"/>
      <c r="T389" s="388">
        <f t="shared" si="109"/>
        <v>0</v>
      </c>
      <c r="U389" s="388">
        <f t="shared" si="110"/>
        <v>0</v>
      </c>
      <c r="V389" s="388">
        <f>BO!M47</f>
        <v>0</v>
      </c>
    </row>
    <row r="390" spans="1:22" hidden="1">
      <c r="A390" s="200">
        <v>17</v>
      </c>
      <c r="B390" s="39" t="s">
        <v>378</v>
      </c>
      <c r="C390" s="377">
        <f>Mat!C166</f>
        <v>0</v>
      </c>
      <c r="D390" s="377">
        <f>Mat!D166</f>
        <v>0</v>
      </c>
      <c r="E390" s="377">
        <f>Mat!E166</f>
        <v>0</v>
      </c>
      <c r="F390" s="377">
        <f>Mat!F166</f>
        <v>0</v>
      </c>
      <c r="G390" s="375">
        <f>Mat!G166</f>
        <v>0</v>
      </c>
      <c r="H390" s="189">
        <f t="shared" si="111"/>
        <v>0</v>
      </c>
      <c r="I390" s="122"/>
      <c r="J390" s="122"/>
      <c r="K390" s="122"/>
      <c r="L390" s="122"/>
      <c r="M390" s="122"/>
      <c r="N390" s="122"/>
      <c r="O390" s="300"/>
      <c r="P390" s="300"/>
      <c r="Q390" s="300"/>
      <c r="R390" s="305"/>
      <c r="S390" s="305"/>
      <c r="T390" s="388">
        <f t="shared" si="109"/>
        <v>0</v>
      </c>
      <c r="U390" s="388">
        <f t="shared" si="110"/>
        <v>0</v>
      </c>
      <c r="V390" s="388">
        <f>BO!M48</f>
        <v>0</v>
      </c>
    </row>
    <row r="391" spans="1:22" hidden="1">
      <c r="A391" s="200">
        <v>18</v>
      </c>
      <c r="B391" s="39" t="s">
        <v>379</v>
      </c>
      <c r="C391" s="377">
        <f>Mat!C167</f>
        <v>0</v>
      </c>
      <c r="D391" s="377">
        <f>Mat!D167</f>
        <v>0</v>
      </c>
      <c r="E391" s="377">
        <f>Mat!E167</f>
        <v>0</v>
      </c>
      <c r="F391" s="377">
        <f>Mat!F167</f>
        <v>0</v>
      </c>
      <c r="G391" s="375">
        <f>Mat!G167</f>
        <v>0</v>
      </c>
      <c r="H391" s="189">
        <f t="shared" si="111"/>
        <v>0</v>
      </c>
      <c r="I391" s="122"/>
      <c r="J391" s="122"/>
      <c r="K391" s="122"/>
      <c r="L391" s="122"/>
      <c r="M391" s="122"/>
      <c r="N391" s="122"/>
      <c r="O391" s="300"/>
      <c r="P391" s="300"/>
      <c r="Q391" s="300"/>
      <c r="R391" s="305"/>
      <c r="S391" s="305"/>
      <c r="T391" s="388">
        <f t="shared" si="109"/>
        <v>0</v>
      </c>
      <c r="U391" s="388">
        <f t="shared" si="110"/>
        <v>0</v>
      </c>
      <c r="V391" s="388">
        <f>BO!M49</f>
        <v>0</v>
      </c>
    </row>
    <row r="392" spans="1:22" hidden="1">
      <c r="A392" s="200">
        <v>19</v>
      </c>
      <c r="B392" s="39" t="s">
        <v>380</v>
      </c>
      <c r="C392" s="377">
        <f>Mat!C168</f>
        <v>0</v>
      </c>
      <c r="D392" s="377">
        <f>Mat!D168</f>
        <v>0</v>
      </c>
      <c r="E392" s="377">
        <f>Mat!E168</f>
        <v>0</v>
      </c>
      <c r="F392" s="377">
        <f>Mat!F168</f>
        <v>0</v>
      </c>
      <c r="G392" s="375">
        <f>Mat!G168</f>
        <v>0</v>
      </c>
      <c r="H392" s="189">
        <f t="shared" si="111"/>
        <v>0</v>
      </c>
      <c r="I392" s="122"/>
      <c r="J392" s="122"/>
      <c r="K392" s="122"/>
      <c r="L392" s="122"/>
      <c r="M392" s="122"/>
      <c r="N392" s="122"/>
      <c r="O392" s="300"/>
      <c r="P392" s="300"/>
      <c r="Q392" s="300"/>
      <c r="R392" s="305"/>
      <c r="S392" s="305"/>
      <c r="T392" s="388">
        <f t="shared" si="109"/>
        <v>0</v>
      </c>
      <c r="U392" s="388">
        <f t="shared" si="110"/>
        <v>0</v>
      </c>
      <c r="V392" s="388">
        <f>BO!M50</f>
        <v>0</v>
      </c>
    </row>
    <row r="393" spans="1:22" hidden="1">
      <c r="A393" s="200">
        <v>20</v>
      </c>
      <c r="B393" s="39" t="s">
        <v>381</v>
      </c>
      <c r="C393" s="377">
        <f>Mat!C169</f>
        <v>0</v>
      </c>
      <c r="D393" s="377">
        <f>Mat!D169</f>
        <v>0</v>
      </c>
      <c r="E393" s="377">
        <f>Mat!E169</f>
        <v>0</v>
      </c>
      <c r="F393" s="377">
        <f>Mat!F169</f>
        <v>0</v>
      </c>
      <c r="G393" s="375">
        <f>Mat!G169</f>
        <v>0</v>
      </c>
      <c r="H393" s="189">
        <f t="shared" si="111"/>
        <v>0</v>
      </c>
      <c r="I393" s="122"/>
      <c r="J393" s="122"/>
      <c r="K393" s="122"/>
      <c r="L393" s="122"/>
      <c r="M393" s="122"/>
      <c r="N393" s="122"/>
      <c r="O393" s="300"/>
      <c r="P393" s="300"/>
      <c r="Q393" s="300"/>
      <c r="R393" s="305"/>
      <c r="S393" s="305"/>
      <c r="T393" s="388">
        <f t="shared" si="109"/>
        <v>0</v>
      </c>
      <c r="U393" s="388">
        <f t="shared" si="110"/>
        <v>0</v>
      </c>
      <c r="V393" s="388">
        <f>BO!M51</f>
        <v>0</v>
      </c>
    </row>
    <row r="394" spans="1:22" hidden="1">
      <c r="A394" s="200">
        <v>21</v>
      </c>
      <c r="B394" s="39" t="s">
        <v>382</v>
      </c>
      <c r="C394" s="377">
        <f>Mat!C170</f>
        <v>0</v>
      </c>
      <c r="D394" s="377">
        <f>Mat!D170</f>
        <v>0</v>
      </c>
      <c r="E394" s="377">
        <f>Mat!E170</f>
        <v>0</v>
      </c>
      <c r="F394" s="377">
        <f>Mat!F170</f>
        <v>0</v>
      </c>
      <c r="G394" s="375">
        <f>Mat!G170</f>
        <v>0</v>
      </c>
      <c r="H394" s="189">
        <f t="shared" si="111"/>
        <v>0</v>
      </c>
      <c r="I394" s="122"/>
      <c r="J394" s="122"/>
      <c r="K394" s="122"/>
      <c r="L394" s="122"/>
      <c r="M394" s="122"/>
      <c r="N394" s="122"/>
      <c r="O394" s="300"/>
      <c r="P394" s="300"/>
      <c r="Q394" s="300"/>
      <c r="R394" s="305"/>
      <c r="S394" s="305"/>
      <c r="T394" s="388">
        <f t="shared" si="109"/>
        <v>0</v>
      </c>
      <c r="U394" s="388">
        <f t="shared" si="110"/>
        <v>0</v>
      </c>
      <c r="V394" s="388">
        <f>BO!M52</f>
        <v>0</v>
      </c>
    </row>
    <row r="395" spans="1:22" hidden="1">
      <c r="A395" s="200">
        <v>22</v>
      </c>
      <c r="B395" s="39" t="s">
        <v>383</v>
      </c>
      <c r="C395" s="377">
        <f>Mat!C171</f>
        <v>0</v>
      </c>
      <c r="D395" s="377">
        <f>Mat!D171</f>
        <v>0</v>
      </c>
      <c r="E395" s="377">
        <f>Mat!E171</f>
        <v>0</v>
      </c>
      <c r="F395" s="377">
        <f>Mat!F171</f>
        <v>0</v>
      </c>
      <c r="G395" s="375">
        <f>Mat!G171</f>
        <v>0</v>
      </c>
      <c r="H395" s="189">
        <f t="shared" si="111"/>
        <v>0</v>
      </c>
      <c r="I395" s="122"/>
      <c r="J395" s="122"/>
      <c r="K395" s="122"/>
      <c r="L395" s="122"/>
      <c r="M395" s="122"/>
      <c r="N395" s="122"/>
      <c r="O395" s="300"/>
      <c r="P395" s="300"/>
      <c r="Q395" s="300"/>
      <c r="R395" s="305"/>
      <c r="S395" s="305"/>
      <c r="T395" s="388">
        <f t="shared" si="109"/>
        <v>0</v>
      </c>
      <c r="U395" s="388">
        <f t="shared" si="110"/>
        <v>0</v>
      </c>
      <c r="V395" s="388">
        <f>BO!M53</f>
        <v>0</v>
      </c>
    </row>
    <row r="396" spans="1:22" hidden="1">
      <c r="A396" s="200">
        <v>23</v>
      </c>
      <c r="B396" s="39" t="s">
        <v>384</v>
      </c>
      <c r="C396" s="377">
        <f>Mat!C172</f>
        <v>0</v>
      </c>
      <c r="D396" s="377">
        <f>Mat!D172</f>
        <v>0</v>
      </c>
      <c r="E396" s="377">
        <f>Mat!E172</f>
        <v>0</v>
      </c>
      <c r="F396" s="377">
        <f>Mat!F172</f>
        <v>0</v>
      </c>
      <c r="G396" s="375">
        <f>Mat!G172</f>
        <v>0</v>
      </c>
      <c r="H396" s="189">
        <f t="shared" si="111"/>
        <v>0</v>
      </c>
      <c r="I396" s="122"/>
      <c r="J396" s="122"/>
      <c r="K396" s="122"/>
      <c r="L396" s="122"/>
      <c r="M396" s="122"/>
      <c r="N396" s="122"/>
      <c r="O396" s="300"/>
      <c r="P396" s="300"/>
      <c r="Q396" s="300"/>
      <c r="R396" s="305"/>
      <c r="S396" s="305"/>
      <c r="T396" s="388">
        <f t="shared" si="109"/>
        <v>0</v>
      </c>
      <c r="U396" s="388">
        <f t="shared" si="110"/>
        <v>0</v>
      </c>
      <c r="V396" s="388">
        <f>BO!M54</f>
        <v>0</v>
      </c>
    </row>
    <row r="397" spans="1:22" hidden="1">
      <c r="A397" s="200">
        <v>24</v>
      </c>
      <c r="B397" s="39" t="s">
        <v>385</v>
      </c>
      <c r="C397" s="377">
        <f>Mat!C173</f>
        <v>0</v>
      </c>
      <c r="D397" s="377">
        <f>Mat!D173</f>
        <v>0</v>
      </c>
      <c r="E397" s="377">
        <f>Mat!E173</f>
        <v>0</v>
      </c>
      <c r="F397" s="377">
        <f>Mat!F173</f>
        <v>0</v>
      </c>
      <c r="G397" s="375">
        <f>Mat!G173</f>
        <v>0</v>
      </c>
      <c r="H397" s="189">
        <f t="shared" si="111"/>
        <v>0</v>
      </c>
      <c r="I397" s="122"/>
      <c r="J397" s="122"/>
      <c r="K397" s="122"/>
      <c r="L397" s="122"/>
      <c r="M397" s="122"/>
      <c r="N397" s="122"/>
      <c r="O397" s="300"/>
      <c r="P397" s="300"/>
      <c r="Q397" s="300"/>
      <c r="R397" s="305"/>
      <c r="S397" s="305"/>
      <c r="T397" s="388">
        <f t="shared" si="109"/>
        <v>0</v>
      </c>
      <c r="U397" s="388">
        <f t="shared" si="110"/>
        <v>0</v>
      </c>
      <c r="V397" s="388">
        <f>BO!M55</f>
        <v>0</v>
      </c>
    </row>
    <row r="398" spans="1:22" ht="15.75" hidden="1" thickBot="1">
      <c r="A398" s="266">
        <v>25</v>
      </c>
      <c r="B398" s="289" t="s">
        <v>386</v>
      </c>
      <c r="C398" s="415">
        <f>Mat!C174</f>
        <v>0</v>
      </c>
      <c r="D398" s="415">
        <f>Mat!D174</f>
        <v>0</v>
      </c>
      <c r="E398" s="415">
        <f>Mat!E174</f>
        <v>0</v>
      </c>
      <c r="F398" s="415">
        <f>Mat!F174</f>
        <v>0</v>
      </c>
      <c r="G398" s="378">
        <f>Mat!G174</f>
        <v>0</v>
      </c>
      <c r="H398" s="195">
        <f t="shared" si="111"/>
        <v>0</v>
      </c>
      <c r="I398" s="122"/>
      <c r="J398" s="122"/>
      <c r="K398" s="122"/>
      <c r="L398" s="122"/>
      <c r="M398" s="122"/>
      <c r="N398" s="122"/>
      <c r="O398" s="300"/>
      <c r="P398" s="300"/>
      <c r="Q398" s="300"/>
      <c r="R398" s="305"/>
      <c r="S398" s="305"/>
      <c r="T398" s="388">
        <f t="shared" si="109"/>
        <v>0</v>
      </c>
      <c r="U398" s="388">
        <f t="shared" si="110"/>
        <v>0</v>
      </c>
      <c r="V398" s="388">
        <f>BO!M56</f>
        <v>0</v>
      </c>
    </row>
    <row r="399" spans="1:22">
      <c r="B399" s="280"/>
      <c r="C399" s="37"/>
      <c r="D399" s="37"/>
      <c r="E399" s="37"/>
      <c r="F399" s="37"/>
      <c r="G399" s="37"/>
      <c r="H399" s="37"/>
      <c r="I399" s="37"/>
      <c r="O399" s="299"/>
      <c r="P399" s="300"/>
      <c r="Q399" s="299"/>
      <c r="R399" s="304"/>
      <c r="S399" s="304"/>
      <c r="T399" s="392"/>
      <c r="U399" s="392"/>
    </row>
  </sheetData>
  <sheetProtection algorithmName="SHA-512" hashValue="g2yGLmfJ3gC9QdotDcm3pcGzIxxqb1FgJUG2vvgXwLyCOg5EfniAgRJC+jY/kyZ878XVb1uHjC9zWIrwDuluLg==" saltValue="MR9m52d1n6H6AQgSBSep8g==" spinCount="100000" sheet="1" objects="1" scenarios="1" formatCells="0" selectLockedCells="1"/>
  <dataConsolidate/>
  <mergeCells count="95">
    <mergeCell ref="I51:K51"/>
    <mergeCell ref="I52:K52"/>
    <mergeCell ref="I39:K39"/>
    <mergeCell ref="I40:K40"/>
    <mergeCell ref="I30:K31"/>
    <mergeCell ref="I32:K32"/>
    <mergeCell ref="I33:K33"/>
    <mergeCell ref="I34:K34"/>
    <mergeCell ref="I35:K35"/>
    <mergeCell ref="F100:F101"/>
    <mergeCell ref="A100:A103"/>
    <mergeCell ref="I41:K41"/>
    <mergeCell ref="I42:K42"/>
    <mergeCell ref="I48:K48"/>
    <mergeCell ref="I49:K49"/>
    <mergeCell ref="I50:K50"/>
    <mergeCell ref="I53:K53"/>
    <mergeCell ref="I54:K54"/>
    <mergeCell ref="I55:K55"/>
    <mergeCell ref="I56:K56"/>
    <mergeCell ref="I43:K43"/>
    <mergeCell ref="I44:K44"/>
    <mergeCell ref="I45:K45"/>
    <mergeCell ref="I46:K46"/>
    <mergeCell ref="I47:K47"/>
    <mergeCell ref="G172:G173"/>
    <mergeCell ref="H172:H173"/>
    <mergeCell ref="V312:V313"/>
    <mergeCell ref="A6:C6"/>
    <mergeCell ref="G30:G31"/>
    <mergeCell ref="J61:J62"/>
    <mergeCell ref="C30:C31"/>
    <mergeCell ref="D30:D31"/>
    <mergeCell ref="H6:K6"/>
    <mergeCell ref="H7:K7"/>
    <mergeCell ref="D6:E6"/>
    <mergeCell ref="C14:C15"/>
    <mergeCell ref="K61:K64"/>
    <mergeCell ref="I36:K36"/>
    <mergeCell ref="I37:K37"/>
    <mergeCell ref="I38:K38"/>
    <mergeCell ref="V372:V373"/>
    <mergeCell ref="F312:F313"/>
    <mergeCell ref="A372:A373"/>
    <mergeCell ref="B372:B373"/>
    <mergeCell ref="F342:F343"/>
    <mergeCell ref="A312:A313"/>
    <mergeCell ref="B312:B313"/>
    <mergeCell ref="A342:A343"/>
    <mergeCell ref="B342:B343"/>
    <mergeCell ref="V342:V343"/>
    <mergeCell ref="H372:H373"/>
    <mergeCell ref="H136:H137"/>
    <mergeCell ref="I61:I62"/>
    <mergeCell ref="H61:H62"/>
    <mergeCell ref="G61:G64"/>
    <mergeCell ref="W100:W101"/>
    <mergeCell ref="G100:G101"/>
    <mergeCell ref="T136:T137"/>
    <mergeCell ref="U136:U137"/>
    <mergeCell ref="V136:V137"/>
    <mergeCell ref="I100:I101"/>
    <mergeCell ref="J100:J101"/>
    <mergeCell ref="V100:V101"/>
    <mergeCell ref="G136:G137"/>
    <mergeCell ref="Z61:Z62"/>
    <mergeCell ref="D61:D63"/>
    <mergeCell ref="X61:X64"/>
    <mergeCell ref="T61:T64"/>
    <mergeCell ref="U61:U64"/>
    <mergeCell ref="F61:F64"/>
    <mergeCell ref="E61:E62"/>
    <mergeCell ref="Y61:Y62"/>
    <mergeCell ref="C61:C63"/>
    <mergeCell ref="B100:B101"/>
    <mergeCell ref="A136:A139"/>
    <mergeCell ref="B136:B137"/>
    <mergeCell ref="B138:B139"/>
    <mergeCell ref="A61:A64"/>
    <mergeCell ref="F172:F173"/>
    <mergeCell ref="A7:C7"/>
    <mergeCell ref="B14:B15"/>
    <mergeCell ref="A14:A15"/>
    <mergeCell ref="A11:B11"/>
    <mergeCell ref="F30:F31"/>
    <mergeCell ref="A30:A31"/>
    <mergeCell ref="B30:B31"/>
    <mergeCell ref="E136:E137"/>
    <mergeCell ref="A172:A175"/>
    <mergeCell ref="B172:B173"/>
    <mergeCell ref="B174:B175"/>
    <mergeCell ref="E172:E173"/>
    <mergeCell ref="B102:B103"/>
    <mergeCell ref="D100:D101"/>
    <mergeCell ref="B61:B64"/>
  </mergeCells>
  <dataValidations count="4">
    <dataValidation type="list" allowBlank="1" showInputMessage="1" showErrorMessage="1" sqref="G65:G89" xr:uid="{00000000-0002-0000-0200-000000000000}">
      <formula1>f</formula1>
    </dataValidation>
    <dataValidation type="list" allowBlank="1" showInputMessage="1" showErrorMessage="1" sqref="F66:F89" xr:uid="{00000000-0002-0000-0200-000001000000}">
      <formula1>$A$16:$A$25</formula1>
    </dataValidation>
    <dataValidation type="list" allowBlank="1" showInputMessage="1" showErrorMessage="1" sqref="E314:E338 E344:E368" xr:uid="{00000000-0002-0000-0200-000002000000}">
      <formula1>degree</formula1>
    </dataValidation>
    <dataValidation type="list" allowBlank="1" showInputMessage="1" showErrorMessage="1" sqref="G374:G398" xr:uid="{00000000-0002-0000-0200-000003000000}">
      <formula1>eg_degree</formula1>
    </dataValidation>
  </dataValidations>
  <pageMargins left="0.7" right="0.7" top="0.75" bottom="0.75" header="0.3" footer="0.3"/>
  <pageSetup paperSize="9" scale="60" fitToHeight="0" orientation="landscape" horizontalDpi="4294967293" verticalDpi="1200" r:id="rId1"/>
  <rowBreaks count="5" manualBreakCount="5">
    <brk id="26" max="10" man="1"/>
    <brk id="57" max="10" man="1"/>
    <brk id="91" max="10" man="1"/>
    <brk id="132" max="10" man="1"/>
    <brk id="168" max="10" man="1"/>
  </rowBreaks>
  <ignoredErrors>
    <ignoredError sqref="B140:B164" formula="1"/>
    <ignoredError sqref="AA65:AA8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Mat!$A$16:$A$25</xm:f>
          </x14:formula1>
          <xm:sqref>F65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B399"/>
  <sheetViews>
    <sheetView showGridLines="0" view="pageBreakPreview" topLeftCell="A73" zoomScale="70" zoomScaleNormal="70" zoomScaleSheetLayoutView="70" workbookViewId="0">
      <selection activeCell="C65" sqref="C65:D65"/>
    </sheetView>
  </sheetViews>
  <sheetFormatPr defaultRowHeight="15"/>
  <cols>
    <col min="1" max="1" width="7.140625" style="44" customWidth="1"/>
    <col min="2" max="2" width="28" style="44" customWidth="1"/>
    <col min="3" max="3" width="21.7109375" style="44" customWidth="1"/>
    <col min="4" max="4" width="20.140625" style="44" customWidth="1"/>
    <col min="5" max="5" width="21.28515625" style="44" customWidth="1"/>
    <col min="6" max="6" width="22" style="44" customWidth="1"/>
    <col min="7" max="7" width="22.42578125" style="44" customWidth="1"/>
    <col min="8" max="8" width="15.42578125" style="44" customWidth="1"/>
    <col min="9" max="9" width="21.7109375" style="44" customWidth="1"/>
    <col min="10" max="10" width="17.28515625" style="44" customWidth="1"/>
    <col min="11" max="11" width="19.7109375" style="44" customWidth="1"/>
    <col min="12" max="13" width="15.7109375" style="44" customWidth="1"/>
    <col min="14" max="18" width="9.140625" style="44" customWidth="1"/>
    <col min="19" max="19" width="9.140625" style="44" hidden="1" customWidth="1"/>
    <col min="20" max="20" width="14.42578125" style="379" hidden="1" customWidth="1"/>
    <col min="21" max="21" width="12.5703125" style="379" hidden="1" customWidth="1"/>
    <col min="22" max="22" width="9.5703125" style="379" hidden="1" customWidth="1"/>
    <col min="23" max="23" width="15.140625" style="268" hidden="1" customWidth="1"/>
    <col min="24" max="24" width="13.85546875" style="268" hidden="1" customWidth="1"/>
    <col min="25" max="27" width="9.140625" style="44" hidden="1" customWidth="1"/>
    <col min="28" max="16384" width="9.140625" style="44"/>
  </cols>
  <sheetData>
    <row r="1" spans="1:28" ht="15.75" thickBot="1"/>
    <row r="2" spans="1:28" ht="32.25" thickBot="1">
      <c r="A2" s="458" t="str">
        <f>UTARA!A2</f>
        <v>BUILDING ENVELOPE COMPLIANCE FORM V3.0</v>
      </c>
      <c r="B2" s="456"/>
      <c r="C2" s="456"/>
      <c r="D2" s="456"/>
      <c r="E2" s="456"/>
      <c r="F2" s="457"/>
      <c r="G2" s="221"/>
      <c r="H2" s="269"/>
      <c r="I2" s="269"/>
      <c r="J2" s="269"/>
      <c r="K2" s="269"/>
      <c r="L2" s="448"/>
      <c r="M2" s="448"/>
      <c r="N2" s="448"/>
      <c r="O2" s="448"/>
      <c r="P2" s="448"/>
      <c r="Q2" s="270"/>
      <c r="R2" s="270"/>
      <c r="S2" s="270"/>
      <c r="T2" s="380"/>
      <c r="U2" s="380"/>
    </row>
    <row r="3" spans="1:28" ht="19.5" thickBot="1">
      <c r="A3" s="216" t="str">
        <f>UTARA!A3</f>
        <v>PERSYARATAN</v>
      </c>
      <c r="B3" s="217"/>
      <c r="C3" s="217"/>
      <c r="D3" s="217"/>
      <c r="E3" s="217"/>
      <c r="F3" s="218"/>
      <c r="G3" s="221"/>
      <c r="H3" s="219"/>
      <c r="I3" s="219"/>
      <c r="J3" s="219"/>
      <c r="K3" s="219"/>
      <c r="L3" s="449"/>
      <c r="M3" s="449"/>
      <c r="N3" s="449"/>
      <c r="O3" s="449"/>
      <c r="P3" s="449"/>
      <c r="Q3" s="272"/>
      <c r="R3" s="272"/>
      <c r="S3" s="272"/>
      <c r="T3" s="381"/>
      <c r="U3" s="381"/>
    </row>
    <row r="4" spans="1:28" ht="19.5" thickBot="1">
      <c r="A4" s="213" t="str">
        <f>UTARA!A4</f>
        <v>Nilai Overall Thermal Transfer Value (OTTV) untuk bangunan tidak boleh melebihi 35 Watts/m2</v>
      </c>
      <c r="B4" s="214"/>
      <c r="C4" s="214"/>
      <c r="D4" s="214"/>
      <c r="E4" s="214"/>
      <c r="F4" s="215"/>
      <c r="G4" s="221"/>
      <c r="H4" s="220"/>
      <c r="I4" s="220"/>
      <c r="J4" s="220"/>
      <c r="K4" s="220"/>
      <c r="L4" s="450"/>
      <c r="M4" s="450"/>
      <c r="N4" s="450"/>
      <c r="O4" s="450"/>
      <c r="P4" s="450"/>
      <c r="Q4" s="272"/>
      <c r="R4" s="272"/>
      <c r="S4" s="272"/>
      <c r="T4" s="381"/>
      <c r="U4" s="381"/>
    </row>
    <row r="5" spans="1:28" ht="19.5" thickBot="1">
      <c r="A5" s="272"/>
      <c r="B5" s="274"/>
      <c r="C5" s="36"/>
      <c r="D5" s="36"/>
      <c r="E5" s="36"/>
      <c r="F5" s="36"/>
      <c r="G5" s="222"/>
      <c r="H5" s="222"/>
      <c r="I5" s="222"/>
      <c r="J5" s="220"/>
      <c r="K5" s="220"/>
      <c r="L5" s="272"/>
      <c r="M5" s="36"/>
      <c r="N5" s="36"/>
      <c r="O5" s="36"/>
      <c r="P5" s="36"/>
      <c r="Q5" s="272"/>
      <c r="R5" s="272"/>
      <c r="S5" s="272"/>
      <c r="T5" s="381"/>
      <c r="U5" s="381"/>
    </row>
    <row r="6" spans="1:28" ht="27" customHeight="1" thickBot="1">
      <c r="A6" s="548" t="str">
        <f>UTARA!A6</f>
        <v>PILIHAN KOTA</v>
      </c>
      <c r="B6" s="549"/>
      <c r="C6" s="549"/>
      <c r="D6" s="629" t="str">
        <f>UTARA!$D$6</f>
        <v>Banjarmasin</v>
      </c>
      <c r="E6" s="630"/>
      <c r="F6" s="4"/>
      <c r="G6" s="455" t="str">
        <f>UTARA!G6</f>
        <v>Project name :</v>
      </c>
      <c r="H6" s="627" t="str">
        <f>UTARA!H6</f>
        <v>xxx</v>
      </c>
      <c r="I6" s="627"/>
      <c r="J6" s="627"/>
      <c r="K6" s="628"/>
      <c r="M6" s="37"/>
      <c r="N6" s="37"/>
      <c r="O6" s="37"/>
    </row>
    <row r="7" spans="1:28" ht="27" thickBot="1">
      <c r="A7" s="548" t="str">
        <f>UTARA!A7</f>
        <v>ORIENTASI</v>
      </c>
      <c r="B7" s="549"/>
      <c r="C7" s="549"/>
      <c r="D7" s="223" t="s">
        <v>437</v>
      </c>
      <c r="G7" s="455" t="str">
        <f>UTARA!G7</f>
        <v>Address :</v>
      </c>
      <c r="H7" s="627" t="str">
        <f>UTARA!H7</f>
        <v>xxx</v>
      </c>
      <c r="I7" s="627"/>
      <c r="J7" s="627"/>
      <c r="K7" s="628"/>
      <c r="U7" s="382"/>
    </row>
    <row r="9" spans="1:28" ht="21">
      <c r="A9" s="276"/>
      <c r="B9" s="276" t="s">
        <v>467</v>
      </c>
      <c r="C9" s="2"/>
      <c r="D9" s="2"/>
      <c r="E9" s="2"/>
      <c r="F9" s="2"/>
      <c r="G9" s="2"/>
      <c r="H9" s="2"/>
      <c r="I9" s="2"/>
      <c r="J9" s="277"/>
      <c r="K9" s="277"/>
      <c r="L9" s="278"/>
      <c r="M9" s="451"/>
      <c r="N9" s="278"/>
      <c r="O9" s="278"/>
      <c r="P9" s="278"/>
      <c r="U9" s="383"/>
    </row>
    <row r="10" spans="1:28" ht="19.5" thickBot="1">
      <c r="A10" s="279"/>
      <c r="B10" s="28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U10" s="383"/>
    </row>
    <row r="11" spans="1:28" ht="36.75" customHeight="1" thickBot="1">
      <c r="A11" s="546" t="s">
        <v>451</v>
      </c>
      <c r="B11" s="547"/>
      <c r="C11" s="465">
        <f>Mat!C11</f>
        <v>10</v>
      </c>
      <c r="D11" s="37"/>
      <c r="E11" s="410"/>
      <c r="F11" s="410"/>
      <c r="G11" s="410"/>
      <c r="H11" s="410"/>
      <c r="I11" s="410"/>
      <c r="J11" s="410"/>
      <c r="K11" s="410"/>
      <c r="L11" s="410"/>
      <c r="M11" s="410"/>
      <c r="N11" s="37"/>
      <c r="O11" s="37"/>
      <c r="P11" s="37"/>
      <c r="R11" s="268"/>
      <c r="S11" s="268"/>
      <c r="U11" s="383"/>
      <c r="Y11" s="268"/>
      <c r="Z11" s="268"/>
      <c r="AA11" s="268"/>
      <c r="AB11" s="268"/>
    </row>
    <row r="12" spans="1:28">
      <c r="A12" s="281"/>
      <c r="B12" s="282"/>
      <c r="C12" s="275"/>
      <c r="D12" s="37"/>
      <c r="E12" s="37"/>
      <c r="F12" s="37"/>
      <c r="G12" s="37"/>
      <c r="H12" s="37"/>
      <c r="R12" s="268"/>
      <c r="S12" s="268"/>
      <c r="Y12" s="268"/>
      <c r="Z12" s="268"/>
      <c r="AA12" s="268"/>
      <c r="AB12" s="268"/>
    </row>
    <row r="13" spans="1:28" ht="15.75" thickBot="1">
      <c r="A13" s="281" t="s">
        <v>399</v>
      </c>
      <c r="B13" s="282"/>
      <c r="C13" s="275"/>
      <c r="D13" s="37"/>
      <c r="E13" s="37"/>
      <c r="F13" s="37"/>
      <c r="G13" s="37"/>
      <c r="H13" s="37"/>
      <c r="R13" s="268"/>
      <c r="S13" s="268"/>
      <c r="Y13" s="268"/>
      <c r="Z13" s="268"/>
      <c r="AA13" s="268"/>
      <c r="AB13" s="268"/>
    </row>
    <row r="14" spans="1:28" s="268" customFormat="1">
      <c r="A14" s="556" t="s">
        <v>473</v>
      </c>
      <c r="B14" s="558" t="s">
        <v>474</v>
      </c>
      <c r="C14" s="631"/>
      <c r="T14" s="379"/>
      <c r="U14" s="379"/>
      <c r="V14" s="379"/>
    </row>
    <row r="15" spans="1:28" s="268" customFormat="1">
      <c r="A15" s="557"/>
      <c r="B15" s="559"/>
      <c r="C15" s="631"/>
      <c r="T15" s="379"/>
      <c r="U15" s="379"/>
      <c r="V15" s="379"/>
    </row>
    <row r="16" spans="1:28" s="268" customFormat="1">
      <c r="A16" s="200" t="str">
        <f>IF(C11=1,"EW 1","EW 1")</f>
        <v>EW 1</v>
      </c>
      <c r="B16" s="466" t="str">
        <f>Mat!B16</f>
        <v>Bata Ringan</v>
      </c>
      <c r="C16" s="470"/>
      <c r="T16" s="379"/>
      <c r="U16" s="379"/>
      <c r="V16" s="379"/>
    </row>
    <row r="17" spans="1:28" s="268" customFormat="1">
      <c r="A17" s="200" t="str">
        <f>IF(C11&gt;=2,"EW 2","-")</f>
        <v>EW 2</v>
      </c>
      <c r="B17" s="466" t="str">
        <f>Mat!B17</f>
        <v>Bata Ringan</v>
      </c>
      <c r="C17" s="470"/>
      <c r="T17" s="379"/>
      <c r="U17" s="379"/>
      <c r="V17" s="379"/>
    </row>
    <row r="18" spans="1:28" s="268" customFormat="1">
      <c r="A18" s="200" t="str">
        <f>IF($C$11&gt;=3,"EW 3","-")</f>
        <v>EW 3</v>
      </c>
      <c r="B18" s="466">
        <f>Mat!B18</f>
        <v>0</v>
      </c>
      <c r="C18" s="470"/>
      <c r="E18" s="268" t="s">
        <v>326</v>
      </c>
      <c r="T18" s="379"/>
      <c r="U18" s="379"/>
      <c r="V18" s="379"/>
    </row>
    <row r="19" spans="1:28" s="268" customFormat="1">
      <c r="A19" s="200" t="str">
        <f>IF($C$11&gt;=4,"EW 4","-")</f>
        <v>EW 4</v>
      </c>
      <c r="B19" s="467">
        <f>Mat!B19</f>
        <v>0</v>
      </c>
      <c r="C19" s="470"/>
      <c r="T19" s="379"/>
      <c r="U19" s="379"/>
      <c r="V19" s="379"/>
    </row>
    <row r="20" spans="1:28" s="268" customFormat="1">
      <c r="A20" s="200" t="str">
        <f>IF($C$11&gt;=5,"EW 5","-")</f>
        <v>EW 5</v>
      </c>
      <c r="B20" s="467">
        <f>Mat!B20</f>
        <v>0</v>
      </c>
      <c r="C20" s="470"/>
      <c r="T20" s="379"/>
      <c r="U20" s="379"/>
      <c r="V20" s="379"/>
    </row>
    <row r="21" spans="1:28" s="268" customFormat="1">
      <c r="A21" s="200" t="str">
        <f>IF($C$11&gt;=6,"EW 6","-")</f>
        <v>EW 6</v>
      </c>
      <c r="B21" s="467">
        <f>Mat!B21</f>
        <v>0</v>
      </c>
      <c r="C21" s="470"/>
      <c r="T21" s="379"/>
      <c r="U21" s="379"/>
      <c r="V21" s="379"/>
    </row>
    <row r="22" spans="1:28" s="268" customFormat="1">
      <c r="A22" s="200" t="str">
        <f>IF($C$11&gt;=7,"EW 7","-")</f>
        <v>EW 7</v>
      </c>
      <c r="B22" s="467">
        <f>Mat!B22</f>
        <v>0</v>
      </c>
      <c r="C22" s="470"/>
      <c r="T22" s="379"/>
      <c r="U22" s="379"/>
      <c r="V22" s="379"/>
    </row>
    <row r="23" spans="1:28" s="268" customFormat="1">
      <c r="A23" s="200" t="str">
        <f>IF($C$11&gt;=8,"EW 8","-")</f>
        <v>EW 8</v>
      </c>
      <c r="B23" s="467">
        <f>Mat!B23</f>
        <v>0</v>
      </c>
      <c r="C23" s="470"/>
      <c r="T23" s="379"/>
      <c r="U23" s="379"/>
      <c r="V23" s="379"/>
    </row>
    <row r="24" spans="1:28" s="268" customFormat="1">
      <c r="A24" s="200" t="str">
        <f>IF($C$11&gt;=9,"EW 9","-")</f>
        <v>EW 9</v>
      </c>
      <c r="B24" s="467">
        <f>Mat!B24</f>
        <v>0</v>
      </c>
      <c r="C24" s="470"/>
      <c r="T24" s="379"/>
      <c r="U24" s="379"/>
      <c r="V24" s="379"/>
    </row>
    <row r="25" spans="1:28" s="268" customFormat="1" ht="15.75" thickBot="1">
      <c r="A25" s="266" t="str">
        <f>IF($C$11&gt;=10,"EW 10","-")</f>
        <v>EW 10</v>
      </c>
      <c r="B25" s="468">
        <f>Mat!B25</f>
        <v>0</v>
      </c>
      <c r="C25" s="470"/>
      <c r="D25" s="164"/>
      <c r="T25" s="379"/>
      <c r="U25" s="379"/>
      <c r="V25" s="379"/>
    </row>
    <row r="26" spans="1:28">
      <c r="R26" s="268"/>
      <c r="S26" s="268"/>
      <c r="Y26" s="268"/>
      <c r="Z26" s="268"/>
      <c r="AA26" s="268"/>
      <c r="AB26" s="268"/>
    </row>
    <row r="27" spans="1:28" ht="21">
      <c r="A27" s="276"/>
      <c r="B27" s="276" t="s">
        <v>416</v>
      </c>
      <c r="C27" s="2"/>
      <c r="D27" s="2"/>
      <c r="E27" s="2"/>
      <c r="F27" s="2"/>
      <c r="G27" s="2"/>
      <c r="H27" s="2"/>
      <c r="I27" s="2"/>
      <c r="J27" s="277"/>
      <c r="K27" s="277"/>
      <c r="L27" s="278"/>
      <c r="M27" s="451"/>
      <c r="N27" s="278"/>
      <c r="O27" s="278"/>
      <c r="P27" s="278"/>
    </row>
    <row r="28" spans="1:28">
      <c r="A28" s="283"/>
      <c r="B28" s="284"/>
      <c r="C28" s="285"/>
    </row>
    <row r="29" spans="1:28" ht="15.75" thickBot="1">
      <c r="A29" s="281" t="s">
        <v>400</v>
      </c>
      <c r="B29" s="286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28" ht="27" customHeight="1">
      <c r="A30" s="561" t="s">
        <v>2</v>
      </c>
      <c r="B30" s="563" t="s">
        <v>422</v>
      </c>
      <c r="C30" s="565" t="s">
        <v>392</v>
      </c>
      <c r="D30" s="570" t="s">
        <v>10</v>
      </c>
      <c r="E30" s="65" t="s">
        <v>260</v>
      </c>
      <c r="F30" s="572" t="s">
        <v>390</v>
      </c>
      <c r="G30" s="563" t="s">
        <v>393</v>
      </c>
      <c r="H30" s="253" t="s">
        <v>391</v>
      </c>
      <c r="I30" s="574" t="s">
        <v>685</v>
      </c>
      <c r="J30" s="575"/>
      <c r="K30" s="576"/>
      <c r="T30" s="384" t="s">
        <v>197</v>
      </c>
      <c r="U30" s="385" t="s">
        <v>19</v>
      </c>
    </row>
    <row r="31" spans="1:28" ht="26.25" customHeight="1" thickBot="1">
      <c r="A31" s="562"/>
      <c r="B31" s="564"/>
      <c r="C31" s="566"/>
      <c r="D31" s="571"/>
      <c r="E31" s="137" t="s">
        <v>255</v>
      </c>
      <c r="F31" s="573"/>
      <c r="G31" s="564"/>
      <c r="H31" s="145" t="s">
        <v>137</v>
      </c>
      <c r="I31" s="577"/>
      <c r="J31" s="578"/>
      <c r="K31" s="579"/>
      <c r="T31" s="386" t="s">
        <v>231</v>
      </c>
      <c r="U31" s="387"/>
    </row>
    <row r="32" spans="1:28">
      <c r="A32" s="209">
        <v>1</v>
      </c>
      <c r="B32" s="40" t="s">
        <v>11</v>
      </c>
      <c r="C32" s="462" t="str">
        <f>Mat!C32</f>
        <v>glass</v>
      </c>
      <c r="D32" s="177">
        <f>Mat!D32</f>
        <v>0.86099999999999999</v>
      </c>
      <c r="E32" s="177">
        <f>Mat!E32</f>
        <v>5.8940000000000001</v>
      </c>
      <c r="F32" s="177">
        <f>Mat!F32</f>
        <v>0</v>
      </c>
      <c r="G32" s="177">
        <f>Mat!G32</f>
        <v>0</v>
      </c>
      <c r="H32" s="187">
        <f>T32*U32</f>
        <v>1.0011627906976743</v>
      </c>
      <c r="I32" s="638">
        <f>Mat!H32</f>
        <v>0</v>
      </c>
      <c r="J32" s="639">
        <f>Mat!J32</f>
        <v>0</v>
      </c>
      <c r="K32" s="640">
        <f>Mat!K32</f>
        <v>0</v>
      </c>
      <c r="L32" s="122"/>
      <c r="M32" s="122"/>
      <c r="N32" s="122"/>
      <c r="O32" s="122"/>
      <c r="P32" s="122"/>
      <c r="Q32" s="122"/>
      <c r="R32" s="122"/>
      <c r="S32" s="122"/>
      <c r="T32" s="388">
        <f>D32/0.86</f>
        <v>1.0011627906976743</v>
      </c>
      <c r="U32" s="388">
        <f t="shared" ref="U32:U56" si="0">IF(F32="yes",VLOOKUP(G32,scefne,2,FALSE),1)</f>
        <v>1</v>
      </c>
      <c r="W32" s="379"/>
    </row>
    <row r="33" spans="1:23">
      <c r="A33" s="200">
        <v>2</v>
      </c>
      <c r="B33" s="39" t="s">
        <v>12</v>
      </c>
      <c r="C33" s="463">
        <f>Mat!C33</f>
        <v>0</v>
      </c>
      <c r="D33" s="464">
        <f>Mat!D33</f>
        <v>0</v>
      </c>
      <c r="E33" s="464">
        <f>Mat!E33</f>
        <v>0</v>
      </c>
      <c r="F33" s="180">
        <f>Mat!F33</f>
        <v>0</v>
      </c>
      <c r="G33" s="180">
        <f>Mat!G33</f>
        <v>0</v>
      </c>
      <c r="H33" s="189">
        <f t="shared" ref="H33:H56" si="1">T33*U33</f>
        <v>0</v>
      </c>
      <c r="I33" s="632">
        <f>Mat!H33</f>
        <v>0</v>
      </c>
      <c r="J33" s="633">
        <f>Mat!J33</f>
        <v>0</v>
      </c>
      <c r="K33" s="634">
        <f>Mat!K33</f>
        <v>0</v>
      </c>
      <c r="L33" s="122"/>
      <c r="M33" s="122"/>
      <c r="N33" s="122"/>
      <c r="O33" s="122"/>
      <c r="P33" s="122"/>
      <c r="Q33" s="122"/>
      <c r="R33" s="122"/>
      <c r="S33" s="122"/>
      <c r="T33" s="388">
        <f t="shared" ref="T33:T56" si="2">D33/0.86</f>
        <v>0</v>
      </c>
      <c r="U33" s="388">
        <f t="shared" si="0"/>
        <v>1</v>
      </c>
      <c r="W33" s="379"/>
    </row>
    <row r="34" spans="1:23">
      <c r="A34" s="200">
        <v>3</v>
      </c>
      <c r="B34" s="39" t="s">
        <v>13</v>
      </c>
      <c r="C34" s="362">
        <f>Mat!C34</f>
        <v>0</v>
      </c>
      <c r="D34" s="180">
        <f>Mat!D34</f>
        <v>0</v>
      </c>
      <c r="E34" s="180">
        <f>Mat!E34</f>
        <v>0</v>
      </c>
      <c r="F34" s="180">
        <f>Mat!F34</f>
        <v>0</v>
      </c>
      <c r="G34" s="180">
        <f>Mat!G34</f>
        <v>0</v>
      </c>
      <c r="H34" s="189">
        <f t="shared" si="1"/>
        <v>0</v>
      </c>
      <c r="I34" s="632">
        <f>Mat!H34</f>
        <v>0</v>
      </c>
      <c r="J34" s="633">
        <f>Mat!J34</f>
        <v>0</v>
      </c>
      <c r="K34" s="634">
        <f>Mat!K34</f>
        <v>0</v>
      </c>
      <c r="L34" s="122"/>
      <c r="M34" s="122"/>
      <c r="N34" s="122"/>
      <c r="O34" s="122"/>
      <c r="P34" s="122"/>
      <c r="Q34" s="122"/>
      <c r="R34" s="122"/>
      <c r="S34" s="122"/>
      <c r="T34" s="388">
        <f t="shared" si="2"/>
        <v>0</v>
      </c>
      <c r="U34" s="388">
        <f t="shared" si="0"/>
        <v>1</v>
      </c>
      <c r="W34" s="379"/>
    </row>
    <row r="35" spans="1:23">
      <c r="A35" s="200">
        <v>4</v>
      </c>
      <c r="B35" s="39" t="s">
        <v>298</v>
      </c>
      <c r="C35" s="362">
        <f>Mat!C35</f>
        <v>0</v>
      </c>
      <c r="D35" s="180">
        <f>Mat!D35</f>
        <v>0</v>
      </c>
      <c r="E35" s="180">
        <f>Mat!E35</f>
        <v>0</v>
      </c>
      <c r="F35" s="180">
        <f>Mat!F35</f>
        <v>0</v>
      </c>
      <c r="G35" s="180">
        <f>Mat!G35</f>
        <v>0</v>
      </c>
      <c r="H35" s="189">
        <f t="shared" si="1"/>
        <v>0</v>
      </c>
      <c r="I35" s="632">
        <f>Mat!H35</f>
        <v>0</v>
      </c>
      <c r="J35" s="633">
        <f>Mat!J35</f>
        <v>0</v>
      </c>
      <c r="K35" s="634">
        <f>Mat!K35</f>
        <v>0</v>
      </c>
      <c r="L35" s="122"/>
      <c r="M35" s="122"/>
      <c r="N35" s="122"/>
      <c r="O35" s="122"/>
      <c r="P35" s="122"/>
      <c r="Q35" s="122"/>
      <c r="R35" s="122"/>
      <c r="S35" s="122"/>
      <c r="T35" s="388">
        <f t="shared" si="2"/>
        <v>0</v>
      </c>
      <c r="U35" s="388">
        <f t="shared" si="0"/>
        <v>1</v>
      </c>
      <c r="W35" s="379"/>
    </row>
    <row r="36" spans="1:23">
      <c r="A36" s="200">
        <v>5</v>
      </c>
      <c r="B36" s="39" t="s">
        <v>299</v>
      </c>
      <c r="C36" s="362">
        <f>Mat!C36</f>
        <v>0</v>
      </c>
      <c r="D36" s="180">
        <f>Mat!D36</f>
        <v>0</v>
      </c>
      <c r="E36" s="180">
        <f>Mat!E36</f>
        <v>0</v>
      </c>
      <c r="F36" s="180">
        <f>Mat!F36</f>
        <v>0</v>
      </c>
      <c r="G36" s="180">
        <f>Mat!G36</f>
        <v>0</v>
      </c>
      <c r="H36" s="189">
        <f t="shared" si="1"/>
        <v>0</v>
      </c>
      <c r="I36" s="632">
        <f>Mat!H36</f>
        <v>0</v>
      </c>
      <c r="J36" s="633">
        <f>Mat!J36</f>
        <v>0</v>
      </c>
      <c r="K36" s="634">
        <f>Mat!K36</f>
        <v>0</v>
      </c>
      <c r="L36" s="122"/>
      <c r="M36" s="122"/>
      <c r="N36" s="122"/>
      <c r="O36" s="122"/>
      <c r="P36" s="122"/>
      <c r="Q36" s="122"/>
      <c r="R36" s="122"/>
      <c r="S36" s="122"/>
      <c r="T36" s="388">
        <f t="shared" si="2"/>
        <v>0</v>
      </c>
      <c r="U36" s="388">
        <f t="shared" si="0"/>
        <v>1</v>
      </c>
      <c r="W36" s="379"/>
    </row>
    <row r="37" spans="1:23">
      <c r="A37" s="200">
        <v>6</v>
      </c>
      <c r="B37" s="39" t="s">
        <v>300</v>
      </c>
      <c r="C37" s="362">
        <f>Mat!C37</f>
        <v>0</v>
      </c>
      <c r="D37" s="180">
        <f>Mat!D37</f>
        <v>0</v>
      </c>
      <c r="E37" s="180">
        <f>Mat!E37</f>
        <v>0</v>
      </c>
      <c r="F37" s="180">
        <f>Mat!F37</f>
        <v>0</v>
      </c>
      <c r="G37" s="180">
        <f>Mat!G37</f>
        <v>0</v>
      </c>
      <c r="H37" s="189">
        <f t="shared" si="1"/>
        <v>0</v>
      </c>
      <c r="I37" s="632">
        <f>Mat!H37</f>
        <v>0</v>
      </c>
      <c r="J37" s="633">
        <f>Mat!J37</f>
        <v>0</v>
      </c>
      <c r="K37" s="634">
        <f>Mat!K37</f>
        <v>0</v>
      </c>
      <c r="L37" s="122"/>
      <c r="M37" s="122"/>
      <c r="N37" s="122"/>
      <c r="O37" s="122"/>
      <c r="P37" s="122"/>
      <c r="Q37" s="122"/>
      <c r="R37" s="122"/>
      <c r="S37" s="122"/>
      <c r="T37" s="388">
        <f t="shared" si="2"/>
        <v>0</v>
      </c>
      <c r="U37" s="388">
        <f t="shared" si="0"/>
        <v>1</v>
      </c>
      <c r="W37" s="379"/>
    </row>
    <row r="38" spans="1:23">
      <c r="A38" s="200">
        <v>7</v>
      </c>
      <c r="B38" s="39" t="s">
        <v>301</v>
      </c>
      <c r="C38" s="362">
        <f>Mat!C38</f>
        <v>0</v>
      </c>
      <c r="D38" s="180">
        <f>Mat!D38</f>
        <v>0</v>
      </c>
      <c r="E38" s="180">
        <f>Mat!E38</f>
        <v>0</v>
      </c>
      <c r="F38" s="180">
        <f>Mat!F38</f>
        <v>0</v>
      </c>
      <c r="G38" s="180">
        <f>Mat!G38</f>
        <v>0</v>
      </c>
      <c r="H38" s="189">
        <f t="shared" si="1"/>
        <v>0</v>
      </c>
      <c r="I38" s="632">
        <f>Mat!H38</f>
        <v>0</v>
      </c>
      <c r="J38" s="633">
        <f>Mat!J38</f>
        <v>0</v>
      </c>
      <c r="K38" s="634">
        <f>Mat!K38</f>
        <v>0</v>
      </c>
      <c r="L38" s="122"/>
      <c r="M38" s="122"/>
      <c r="N38" s="122"/>
      <c r="O38" s="122"/>
      <c r="P38" s="122"/>
      <c r="Q38" s="122"/>
      <c r="R38" s="122"/>
      <c r="S38" s="122"/>
      <c r="T38" s="388">
        <f t="shared" si="2"/>
        <v>0</v>
      </c>
      <c r="U38" s="388">
        <f t="shared" si="0"/>
        <v>1</v>
      </c>
      <c r="W38" s="379"/>
    </row>
    <row r="39" spans="1:23">
      <c r="A39" s="200">
        <v>8</v>
      </c>
      <c r="B39" s="39" t="s">
        <v>302</v>
      </c>
      <c r="C39" s="362">
        <f>Mat!C39</f>
        <v>0</v>
      </c>
      <c r="D39" s="180">
        <f>Mat!D39</f>
        <v>0</v>
      </c>
      <c r="E39" s="180">
        <f>Mat!E39</f>
        <v>0</v>
      </c>
      <c r="F39" s="180">
        <f>Mat!F39</f>
        <v>0</v>
      </c>
      <c r="G39" s="180">
        <f>Mat!G39</f>
        <v>0</v>
      </c>
      <c r="H39" s="189">
        <f t="shared" si="1"/>
        <v>0</v>
      </c>
      <c r="I39" s="632">
        <f>Mat!H39</f>
        <v>0</v>
      </c>
      <c r="J39" s="633">
        <f>Mat!J39</f>
        <v>0</v>
      </c>
      <c r="K39" s="634">
        <f>Mat!K39</f>
        <v>0</v>
      </c>
      <c r="L39" s="122"/>
      <c r="M39" s="122"/>
      <c r="N39" s="122"/>
      <c r="O39" s="122"/>
      <c r="P39" s="122"/>
      <c r="Q39" s="122"/>
      <c r="R39" s="122"/>
      <c r="S39" s="122"/>
      <c r="T39" s="388">
        <f t="shared" si="2"/>
        <v>0</v>
      </c>
      <c r="U39" s="388">
        <f t="shared" si="0"/>
        <v>1</v>
      </c>
      <c r="W39" s="379"/>
    </row>
    <row r="40" spans="1:23">
      <c r="A40" s="200">
        <v>9</v>
      </c>
      <c r="B40" s="39" t="s">
        <v>303</v>
      </c>
      <c r="C40" s="362">
        <f>Mat!C40</f>
        <v>0</v>
      </c>
      <c r="D40" s="180">
        <f>Mat!D40</f>
        <v>0</v>
      </c>
      <c r="E40" s="180">
        <f>Mat!E40</f>
        <v>0</v>
      </c>
      <c r="F40" s="180">
        <f>Mat!F40</f>
        <v>0</v>
      </c>
      <c r="G40" s="180">
        <f>Mat!G40</f>
        <v>0</v>
      </c>
      <c r="H40" s="189">
        <f t="shared" si="1"/>
        <v>0</v>
      </c>
      <c r="I40" s="632">
        <f>Mat!H40</f>
        <v>0</v>
      </c>
      <c r="J40" s="633">
        <f>Mat!J40</f>
        <v>0</v>
      </c>
      <c r="K40" s="634">
        <f>Mat!K40</f>
        <v>0</v>
      </c>
      <c r="L40" s="122"/>
      <c r="M40" s="122"/>
      <c r="N40" s="122"/>
      <c r="O40" s="122"/>
      <c r="P40" s="122"/>
      <c r="Q40" s="122"/>
      <c r="R40" s="122"/>
      <c r="S40" s="122"/>
      <c r="T40" s="388">
        <f t="shared" si="2"/>
        <v>0</v>
      </c>
      <c r="U40" s="388">
        <f t="shared" si="0"/>
        <v>1</v>
      </c>
      <c r="W40" s="379"/>
    </row>
    <row r="41" spans="1:23">
      <c r="A41" s="200">
        <v>10</v>
      </c>
      <c r="B41" s="39" t="s">
        <v>304</v>
      </c>
      <c r="C41" s="362">
        <f>Mat!C41</f>
        <v>0</v>
      </c>
      <c r="D41" s="180">
        <f>Mat!D41</f>
        <v>0</v>
      </c>
      <c r="E41" s="180">
        <f>Mat!E41</f>
        <v>0</v>
      </c>
      <c r="F41" s="180">
        <f>Mat!F41</f>
        <v>0</v>
      </c>
      <c r="G41" s="180">
        <f>Mat!G41</f>
        <v>0</v>
      </c>
      <c r="H41" s="189">
        <f t="shared" si="1"/>
        <v>0</v>
      </c>
      <c r="I41" s="632">
        <f>Mat!H41</f>
        <v>0</v>
      </c>
      <c r="J41" s="633">
        <f>Mat!J41</f>
        <v>0</v>
      </c>
      <c r="K41" s="634">
        <f>Mat!K41</f>
        <v>0</v>
      </c>
      <c r="L41" s="122"/>
      <c r="M41" s="122"/>
      <c r="N41" s="122"/>
      <c r="O41" s="122"/>
      <c r="P41" s="122"/>
      <c r="Q41" s="122"/>
      <c r="R41" s="122"/>
      <c r="S41" s="122"/>
      <c r="T41" s="388">
        <f t="shared" si="2"/>
        <v>0</v>
      </c>
      <c r="U41" s="388">
        <f t="shared" si="0"/>
        <v>1</v>
      </c>
      <c r="W41" s="379"/>
    </row>
    <row r="42" spans="1:23">
      <c r="A42" s="200">
        <v>11</v>
      </c>
      <c r="B42" s="39" t="s">
        <v>327</v>
      </c>
      <c r="C42" s="362">
        <f>Mat!C42</f>
        <v>0</v>
      </c>
      <c r="D42" s="180">
        <f>Mat!D42</f>
        <v>0</v>
      </c>
      <c r="E42" s="180">
        <f>Mat!E42</f>
        <v>0</v>
      </c>
      <c r="F42" s="180">
        <f>Mat!F42</f>
        <v>0</v>
      </c>
      <c r="G42" s="180">
        <f>Mat!G42</f>
        <v>0</v>
      </c>
      <c r="H42" s="189">
        <f t="shared" si="1"/>
        <v>0</v>
      </c>
      <c r="I42" s="632">
        <f>Mat!H42</f>
        <v>0</v>
      </c>
      <c r="J42" s="633">
        <f>Mat!J42</f>
        <v>0</v>
      </c>
      <c r="K42" s="634">
        <f>Mat!K42</f>
        <v>0</v>
      </c>
      <c r="L42" s="122"/>
      <c r="M42" s="122"/>
      <c r="N42" s="122"/>
      <c r="O42" s="122"/>
      <c r="P42" s="122"/>
      <c r="Q42" s="122"/>
      <c r="R42" s="122"/>
      <c r="S42" s="122"/>
      <c r="T42" s="388">
        <f t="shared" si="2"/>
        <v>0</v>
      </c>
      <c r="U42" s="388">
        <f t="shared" si="0"/>
        <v>1</v>
      </c>
      <c r="W42" s="379"/>
    </row>
    <row r="43" spans="1:23">
      <c r="A43" s="200">
        <v>12</v>
      </c>
      <c r="B43" s="39" t="s">
        <v>328</v>
      </c>
      <c r="C43" s="362">
        <f>Mat!C43</f>
        <v>0</v>
      </c>
      <c r="D43" s="180">
        <f>Mat!D43</f>
        <v>0</v>
      </c>
      <c r="E43" s="180">
        <f>Mat!E43</f>
        <v>0</v>
      </c>
      <c r="F43" s="180">
        <f>Mat!F43</f>
        <v>0</v>
      </c>
      <c r="G43" s="180">
        <f>Mat!G43</f>
        <v>0</v>
      </c>
      <c r="H43" s="189">
        <f t="shared" si="1"/>
        <v>0</v>
      </c>
      <c r="I43" s="632">
        <f>Mat!H43</f>
        <v>0</v>
      </c>
      <c r="J43" s="633">
        <f>Mat!J43</f>
        <v>0</v>
      </c>
      <c r="K43" s="634">
        <f>Mat!K43</f>
        <v>0</v>
      </c>
      <c r="L43" s="122"/>
      <c r="M43" s="122"/>
      <c r="N43" s="122"/>
      <c r="O43" s="122"/>
      <c r="P43" s="122"/>
      <c r="Q43" s="122"/>
      <c r="R43" s="122"/>
      <c r="S43" s="122"/>
      <c r="T43" s="388">
        <f t="shared" si="2"/>
        <v>0</v>
      </c>
      <c r="U43" s="388">
        <f t="shared" si="0"/>
        <v>1</v>
      </c>
      <c r="W43" s="379"/>
    </row>
    <row r="44" spans="1:23">
      <c r="A44" s="200">
        <v>13</v>
      </c>
      <c r="B44" s="39" t="s">
        <v>329</v>
      </c>
      <c r="C44" s="362">
        <f>Mat!C44</f>
        <v>0</v>
      </c>
      <c r="D44" s="180">
        <f>Mat!D44</f>
        <v>0</v>
      </c>
      <c r="E44" s="180">
        <f>Mat!E44</f>
        <v>0</v>
      </c>
      <c r="F44" s="180">
        <f>Mat!F44</f>
        <v>0</v>
      </c>
      <c r="G44" s="180">
        <f>Mat!G44</f>
        <v>0</v>
      </c>
      <c r="H44" s="189">
        <f t="shared" si="1"/>
        <v>0</v>
      </c>
      <c r="I44" s="632">
        <f>Mat!H44</f>
        <v>0</v>
      </c>
      <c r="J44" s="633">
        <f>Mat!J44</f>
        <v>0</v>
      </c>
      <c r="K44" s="634">
        <f>Mat!K44</f>
        <v>0</v>
      </c>
      <c r="L44" s="122"/>
      <c r="M44" s="122"/>
      <c r="N44" s="122"/>
      <c r="O44" s="122"/>
      <c r="P44" s="122"/>
      <c r="Q44" s="122"/>
      <c r="R44" s="122"/>
      <c r="S44" s="122"/>
      <c r="T44" s="388">
        <f t="shared" si="2"/>
        <v>0</v>
      </c>
      <c r="U44" s="388">
        <f t="shared" si="0"/>
        <v>1</v>
      </c>
      <c r="W44" s="379"/>
    </row>
    <row r="45" spans="1:23">
      <c r="A45" s="200">
        <v>14</v>
      </c>
      <c r="B45" s="39" t="s">
        <v>330</v>
      </c>
      <c r="C45" s="362">
        <f>Mat!C45</f>
        <v>0</v>
      </c>
      <c r="D45" s="180">
        <f>Mat!D45</f>
        <v>0</v>
      </c>
      <c r="E45" s="180">
        <f>Mat!E45</f>
        <v>0</v>
      </c>
      <c r="F45" s="180">
        <f>Mat!F45</f>
        <v>0</v>
      </c>
      <c r="G45" s="180">
        <f>Mat!G45</f>
        <v>0</v>
      </c>
      <c r="H45" s="189">
        <f t="shared" si="1"/>
        <v>0</v>
      </c>
      <c r="I45" s="632">
        <f>Mat!H45</f>
        <v>0</v>
      </c>
      <c r="J45" s="633">
        <f>Mat!J45</f>
        <v>0</v>
      </c>
      <c r="K45" s="634">
        <f>Mat!K45</f>
        <v>0</v>
      </c>
      <c r="L45" s="122"/>
      <c r="M45" s="122"/>
      <c r="N45" s="122"/>
      <c r="O45" s="122"/>
      <c r="P45" s="122"/>
      <c r="Q45" s="122"/>
      <c r="R45" s="122"/>
      <c r="S45" s="122"/>
      <c r="T45" s="388">
        <f t="shared" si="2"/>
        <v>0</v>
      </c>
      <c r="U45" s="388">
        <f t="shared" si="0"/>
        <v>1</v>
      </c>
      <c r="W45" s="379"/>
    </row>
    <row r="46" spans="1:23">
      <c r="A46" s="200">
        <v>15</v>
      </c>
      <c r="B46" s="39" t="s">
        <v>331</v>
      </c>
      <c r="C46" s="362">
        <f>Mat!C46</f>
        <v>0</v>
      </c>
      <c r="D46" s="180">
        <f>Mat!D46</f>
        <v>0</v>
      </c>
      <c r="E46" s="180">
        <f>Mat!E46</f>
        <v>0</v>
      </c>
      <c r="F46" s="180">
        <f>Mat!F46</f>
        <v>0</v>
      </c>
      <c r="G46" s="180">
        <f>Mat!G46</f>
        <v>0</v>
      </c>
      <c r="H46" s="189">
        <f t="shared" si="1"/>
        <v>0</v>
      </c>
      <c r="I46" s="632">
        <f>Mat!H46</f>
        <v>0</v>
      </c>
      <c r="J46" s="633">
        <f>Mat!J46</f>
        <v>0</v>
      </c>
      <c r="K46" s="634">
        <f>Mat!K46</f>
        <v>0</v>
      </c>
      <c r="L46" s="122"/>
      <c r="M46" s="122"/>
      <c r="N46" s="122"/>
      <c r="O46" s="122"/>
      <c r="P46" s="122"/>
      <c r="Q46" s="122"/>
      <c r="R46" s="122"/>
      <c r="S46" s="122"/>
      <c r="T46" s="388">
        <f t="shared" si="2"/>
        <v>0</v>
      </c>
      <c r="U46" s="388">
        <f t="shared" si="0"/>
        <v>1</v>
      </c>
      <c r="W46" s="379"/>
    </row>
    <row r="47" spans="1:23">
      <c r="A47" s="200">
        <v>16</v>
      </c>
      <c r="B47" s="39" t="s">
        <v>332</v>
      </c>
      <c r="C47" s="362">
        <f>Mat!C47</f>
        <v>0</v>
      </c>
      <c r="D47" s="180">
        <f>Mat!D47</f>
        <v>0</v>
      </c>
      <c r="E47" s="180">
        <f>Mat!E47</f>
        <v>0</v>
      </c>
      <c r="F47" s="180">
        <f>Mat!F47</f>
        <v>0</v>
      </c>
      <c r="G47" s="180">
        <f>Mat!G47</f>
        <v>0</v>
      </c>
      <c r="H47" s="189">
        <f t="shared" si="1"/>
        <v>0</v>
      </c>
      <c r="I47" s="632">
        <f>Mat!H47</f>
        <v>0</v>
      </c>
      <c r="J47" s="633">
        <f>Mat!J47</f>
        <v>0</v>
      </c>
      <c r="K47" s="634">
        <f>Mat!K47</f>
        <v>0</v>
      </c>
      <c r="L47" s="122"/>
      <c r="M47" s="122"/>
      <c r="N47" s="122"/>
      <c r="O47" s="122"/>
      <c r="P47" s="122"/>
      <c r="Q47" s="122"/>
      <c r="R47" s="122"/>
      <c r="S47" s="122"/>
      <c r="T47" s="388">
        <f t="shared" si="2"/>
        <v>0</v>
      </c>
      <c r="U47" s="388">
        <f t="shared" si="0"/>
        <v>1</v>
      </c>
      <c r="W47" s="379"/>
    </row>
    <row r="48" spans="1:23">
      <c r="A48" s="200">
        <v>17</v>
      </c>
      <c r="B48" s="39" t="s">
        <v>333</v>
      </c>
      <c r="C48" s="362">
        <f>Mat!C48</f>
        <v>0</v>
      </c>
      <c r="D48" s="180">
        <f>Mat!D48</f>
        <v>0</v>
      </c>
      <c r="E48" s="180">
        <f>Mat!E48</f>
        <v>0</v>
      </c>
      <c r="F48" s="180">
        <f>Mat!F48</f>
        <v>0</v>
      </c>
      <c r="G48" s="180">
        <f>Mat!G48</f>
        <v>0</v>
      </c>
      <c r="H48" s="189">
        <f t="shared" si="1"/>
        <v>0</v>
      </c>
      <c r="I48" s="632">
        <f>Mat!H48</f>
        <v>0</v>
      </c>
      <c r="J48" s="633">
        <f>Mat!J48</f>
        <v>0</v>
      </c>
      <c r="K48" s="634">
        <f>Mat!K48</f>
        <v>0</v>
      </c>
      <c r="L48" s="122"/>
      <c r="M48" s="122"/>
      <c r="N48" s="122"/>
      <c r="O48" s="122"/>
      <c r="P48" s="122"/>
      <c r="Q48" s="122"/>
      <c r="R48" s="122"/>
      <c r="S48" s="122"/>
      <c r="T48" s="388">
        <f t="shared" si="2"/>
        <v>0</v>
      </c>
      <c r="U48" s="388">
        <f t="shared" si="0"/>
        <v>1</v>
      </c>
      <c r="W48" s="379"/>
    </row>
    <row r="49" spans="1:26">
      <c r="A49" s="200">
        <v>18</v>
      </c>
      <c r="B49" s="39" t="s">
        <v>334</v>
      </c>
      <c r="C49" s="362">
        <f>Mat!C49</f>
        <v>0</v>
      </c>
      <c r="D49" s="180">
        <f>Mat!D49</f>
        <v>0</v>
      </c>
      <c r="E49" s="180">
        <f>Mat!E49</f>
        <v>0</v>
      </c>
      <c r="F49" s="180">
        <f>Mat!F49</f>
        <v>0</v>
      </c>
      <c r="G49" s="180">
        <f>Mat!G49</f>
        <v>0</v>
      </c>
      <c r="H49" s="189">
        <f t="shared" si="1"/>
        <v>0</v>
      </c>
      <c r="I49" s="632">
        <f>Mat!H49</f>
        <v>0</v>
      </c>
      <c r="J49" s="633">
        <f>Mat!J49</f>
        <v>0</v>
      </c>
      <c r="K49" s="634">
        <f>Mat!K49</f>
        <v>0</v>
      </c>
      <c r="L49" s="122"/>
      <c r="M49" s="122"/>
      <c r="N49" s="122"/>
      <c r="O49" s="122"/>
      <c r="P49" s="122"/>
      <c r="Q49" s="122"/>
      <c r="R49" s="122"/>
      <c r="S49" s="122"/>
      <c r="T49" s="388">
        <f t="shared" si="2"/>
        <v>0</v>
      </c>
      <c r="U49" s="388">
        <f t="shared" si="0"/>
        <v>1</v>
      </c>
      <c r="W49" s="379"/>
    </row>
    <row r="50" spans="1:26">
      <c r="A50" s="200">
        <v>19</v>
      </c>
      <c r="B50" s="39" t="s">
        <v>335</v>
      </c>
      <c r="C50" s="362">
        <f>Mat!C50</f>
        <v>0</v>
      </c>
      <c r="D50" s="180">
        <f>Mat!D50</f>
        <v>0</v>
      </c>
      <c r="E50" s="180">
        <f>Mat!E50</f>
        <v>0</v>
      </c>
      <c r="F50" s="180">
        <f>Mat!F50</f>
        <v>0</v>
      </c>
      <c r="G50" s="180">
        <f>Mat!G50</f>
        <v>0</v>
      </c>
      <c r="H50" s="189">
        <f t="shared" si="1"/>
        <v>0</v>
      </c>
      <c r="I50" s="632">
        <f>Mat!H50</f>
        <v>0</v>
      </c>
      <c r="J50" s="633">
        <f>Mat!J50</f>
        <v>0</v>
      </c>
      <c r="K50" s="634">
        <f>Mat!K50</f>
        <v>0</v>
      </c>
      <c r="L50" s="122"/>
      <c r="M50" s="122"/>
      <c r="N50" s="122"/>
      <c r="O50" s="122"/>
      <c r="P50" s="122"/>
      <c r="Q50" s="122"/>
      <c r="R50" s="122"/>
      <c r="S50" s="122"/>
      <c r="T50" s="388">
        <f t="shared" si="2"/>
        <v>0</v>
      </c>
      <c r="U50" s="388">
        <f t="shared" si="0"/>
        <v>1</v>
      </c>
      <c r="W50" s="379"/>
    </row>
    <row r="51" spans="1:26">
      <c r="A51" s="200">
        <v>20</v>
      </c>
      <c r="B51" s="39" t="s">
        <v>336</v>
      </c>
      <c r="C51" s="362">
        <f>Mat!C51</f>
        <v>0</v>
      </c>
      <c r="D51" s="180">
        <f>Mat!D51</f>
        <v>0</v>
      </c>
      <c r="E51" s="180">
        <f>Mat!E51</f>
        <v>0</v>
      </c>
      <c r="F51" s="180">
        <f>Mat!F51</f>
        <v>0</v>
      </c>
      <c r="G51" s="180">
        <f>Mat!G51</f>
        <v>0</v>
      </c>
      <c r="H51" s="189">
        <f t="shared" si="1"/>
        <v>0</v>
      </c>
      <c r="I51" s="632">
        <f>Mat!H51</f>
        <v>0</v>
      </c>
      <c r="J51" s="633">
        <f>Mat!J51</f>
        <v>0</v>
      </c>
      <c r="K51" s="634">
        <f>Mat!K51</f>
        <v>0</v>
      </c>
      <c r="L51" s="122"/>
      <c r="M51" s="122"/>
      <c r="N51" s="122"/>
      <c r="O51" s="122"/>
      <c r="P51" s="122"/>
      <c r="Q51" s="122"/>
      <c r="R51" s="122"/>
      <c r="S51" s="122"/>
      <c r="T51" s="388">
        <f t="shared" si="2"/>
        <v>0</v>
      </c>
      <c r="U51" s="388">
        <f t="shared" si="0"/>
        <v>1</v>
      </c>
      <c r="W51" s="379"/>
    </row>
    <row r="52" spans="1:26">
      <c r="A52" s="200">
        <v>21</v>
      </c>
      <c r="B52" s="39" t="s">
        <v>337</v>
      </c>
      <c r="C52" s="362">
        <f>Mat!C52</f>
        <v>0</v>
      </c>
      <c r="D52" s="180">
        <f>Mat!D52</f>
        <v>0</v>
      </c>
      <c r="E52" s="180">
        <f>Mat!E52</f>
        <v>0</v>
      </c>
      <c r="F52" s="180">
        <f>Mat!F52</f>
        <v>0</v>
      </c>
      <c r="G52" s="180">
        <f>Mat!G52</f>
        <v>0</v>
      </c>
      <c r="H52" s="189">
        <f t="shared" si="1"/>
        <v>0</v>
      </c>
      <c r="I52" s="632">
        <f>Mat!H52</f>
        <v>0</v>
      </c>
      <c r="J52" s="633">
        <f>Mat!J52</f>
        <v>0</v>
      </c>
      <c r="K52" s="634">
        <f>Mat!K52</f>
        <v>0</v>
      </c>
      <c r="L52" s="122"/>
      <c r="M52" s="122"/>
      <c r="N52" s="122"/>
      <c r="O52" s="122"/>
      <c r="P52" s="122"/>
      <c r="Q52" s="122"/>
      <c r="R52" s="122"/>
      <c r="S52" s="122"/>
      <c r="T52" s="388">
        <f t="shared" si="2"/>
        <v>0</v>
      </c>
      <c r="U52" s="388">
        <f t="shared" si="0"/>
        <v>1</v>
      </c>
      <c r="W52" s="379"/>
    </row>
    <row r="53" spans="1:26">
      <c r="A53" s="200">
        <v>22</v>
      </c>
      <c r="B53" s="39" t="s">
        <v>338</v>
      </c>
      <c r="C53" s="362">
        <f>Mat!C53</f>
        <v>0</v>
      </c>
      <c r="D53" s="180">
        <f>Mat!D53</f>
        <v>0</v>
      </c>
      <c r="E53" s="180">
        <f>Mat!E53</f>
        <v>0</v>
      </c>
      <c r="F53" s="180">
        <f>Mat!F53</f>
        <v>0</v>
      </c>
      <c r="G53" s="180">
        <f>Mat!G53</f>
        <v>0</v>
      </c>
      <c r="H53" s="189">
        <f t="shared" si="1"/>
        <v>0</v>
      </c>
      <c r="I53" s="632">
        <f>Mat!H53</f>
        <v>0</v>
      </c>
      <c r="J53" s="633">
        <f>Mat!J53</f>
        <v>0</v>
      </c>
      <c r="K53" s="634">
        <f>Mat!K53</f>
        <v>0</v>
      </c>
      <c r="L53" s="122"/>
      <c r="M53" s="122"/>
      <c r="N53" s="122"/>
      <c r="O53" s="122"/>
      <c r="P53" s="122"/>
      <c r="Q53" s="122"/>
      <c r="R53" s="122"/>
      <c r="S53" s="122"/>
      <c r="T53" s="388">
        <f t="shared" si="2"/>
        <v>0</v>
      </c>
      <c r="U53" s="388">
        <f t="shared" si="0"/>
        <v>1</v>
      </c>
      <c r="W53" s="379"/>
    </row>
    <row r="54" spans="1:26">
      <c r="A54" s="200">
        <v>23</v>
      </c>
      <c r="B54" s="39" t="s">
        <v>339</v>
      </c>
      <c r="C54" s="362">
        <f>Mat!C54</f>
        <v>0</v>
      </c>
      <c r="D54" s="180">
        <f>Mat!D54</f>
        <v>0</v>
      </c>
      <c r="E54" s="180">
        <f>Mat!E54</f>
        <v>0</v>
      </c>
      <c r="F54" s="180">
        <f>Mat!F54</f>
        <v>0</v>
      </c>
      <c r="G54" s="180">
        <f>Mat!G54</f>
        <v>0</v>
      </c>
      <c r="H54" s="189">
        <f t="shared" si="1"/>
        <v>0</v>
      </c>
      <c r="I54" s="632">
        <f>Mat!H54</f>
        <v>0</v>
      </c>
      <c r="J54" s="633">
        <f>Mat!J54</f>
        <v>0</v>
      </c>
      <c r="K54" s="634">
        <f>Mat!K54</f>
        <v>0</v>
      </c>
      <c r="L54" s="122"/>
      <c r="M54" s="122"/>
      <c r="N54" s="122"/>
      <c r="O54" s="122"/>
      <c r="P54" s="122"/>
      <c r="Q54" s="122"/>
      <c r="R54" s="122"/>
      <c r="S54" s="122"/>
      <c r="T54" s="388">
        <f t="shared" si="2"/>
        <v>0</v>
      </c>
      <c r="U54" s="388">
        <f t="shared" si="0"/>
        <v>1</v>
      </c>
      <c r="W54" s="379"/>
    </row>
    <row r="55" spans="1:26">
      <c r="A55" s="200">
        <v>24</v>
      </c>
      <c r="B55" s="39" t="s">
        <v>340</v>
      </c>
      <c r="C55" s="362">
        <f>Mat!C55</f>
        <v>0</v>
      </c>
      <c r="D55" s="180">
        <f>Mat!D55</f>
        <v>0</v>
      </c>
      <c r="E55" s="180">
        <f>Mat!E55</f>
        <v>0</v>
      </c>
      <c r="F55" s="180">
        <f>Mat!F55</f>
        <v>0</v>
      </c>
      <c r="G55" s="180">
        <f>Mat!G55</f>
        <v>0</v>
      </c>
      <c r="H55" s="189">
        <f t="shared" si="1"/>
        <v>0</v>
      </c>
      <c r="I55" s="632">
        <f>Mat!H55</f>
        <v>0</v>
      </c>
      <c r="J55" s="633">
        <f>Mat!J55</f>
        <v>0</v>
      </c>
      <c r="K55" s="634">
        <f>Mat!K55</f>
        <v>0</v>
      </c>
      <c r="L55" s="122"/>
      <c r="M55" s="122"/>
      <c r="N55" s="122"/>
      <c r="O55" s="122"/>
      <c r="P55" s="122"/>
      <c r="Q55" s="122"/>
      <c r="R55" s="122"/>
      <c r="S55" s="122"/>
      <c r="T55" s="388">
        <f t="shared" si="2"/>
        <v>0</v>
      </c>
      <c r="U55" s="388">
        <f t="shared" si="0"/>
        <v>1</v>
      </c>
      <c r="W55" s="379"/>
    </row>
    <row r="56" spans="1:26">
      <c r="A56" s="200">
        <v>25</v>
      </c>
      <c r="B56" s="39" t="s">
        <v>341</v>
      </c>
      <c r="C56" s="463">
        <f>Mat!C56</f>
        <v>0</v>
      </c>
      <c r="D56" s="464">
        <f>Mat!D56</f>
        <v>0</v>
      </c>
      <c r="E56" s="464">
        <f>Mat!E56</f>
        <v>0</v>
      </c>
      <c r="F56" s="180">
        <f>Mat!F56</f>
        <v>0</v>
      </c>
      <c r="G56" s="180">
        <f>Mat!G56</f>
        <v>0</v>
      </c>
      <c r="H56" s="189">
        <f t="shared" si="1"/>
        <v>0</v>
      </c>
      <c r="I56" s="632">
        <f>Mat!H56</f>
        <v>0</v>
      </c>
      <c r="J56" s="633">
        <f>Mat!J56</f>
        <v>0</v>
      </c>
      <c r="K56" s="634">
        <f>Mat!K56</f>
        <v>0</v>
      </c>
      <c r="L56" s="122"/>
      <c r="M56" s="122"/>
      <c r="N56" s="122"/>
      <c r="O56" s="122"/>
      <c r="P56" s="122"/>
      <c r="Q56" s="122"/>
      <c r="R56" s="122"/>
      <c r="S56" s="122"/>
      <c r="T56" s="388">
        <f t="shared" si="2"/>
        <v>0</v>
      </c>
      <c r="U56" s="388">
        <f t="shared" si="0"/>
        <v>1</v>
      </c>
      <c r="W56" s="379"/>
    </row>
    <row r="57" spans="1:26">
      <c r="B57" s="280"/>
      <c r="C57" s="37"/>
      <c r="D57" s="37"/>
      <c r="E57" s="37"/>
      <c r="F57" s="37"/>
      <c r="G57" s="37"/>
    </row>
    <row r="58" spans="1:26" ht="21">
      <c r="A58" s="276"/>
      <c r="B58" s="306" t="s">
        <v>415</v>
      </c>
      <c r="C58" s="2"/>
      <c r="D58" s="2"/>
      <c r="E58" s="2"/>
      <c r="F58" s="2"/>
      <c r="G58" s="2"/>
      <c r="H58" s="2"/>
      <c r="I58" s="2"/>
      <c r="J58" s="277"/>
      <c r="K58" s="277"/>
      <c r="L58" s="278"/>
      <c r="M58" s="451"/>
      <c r="N58" s="451"/>
      <c r="O58" s="451"/>
      <c r="P58" s="278"/>
    </row>
    <row r="59" spans="1:26">
      <c r="B59" s="284"/>
    </row>
    <row r="60" spans="1:26" ht="15.75" thickBot="1">
      <c r="A60" s="281" t="s">
        <v>420</v>
      </c>
      <c r="B60" s="284"/>
      <c r="M60" s="37"/>
      <c r="N60" s="37"/>
    </row>
    <row r="61" spans="1:26" ht="35.25" customHeight="1">
      <c r="A61" s="614" t="s">
        <v>2</v>
      </c>
      <c r="B61" s="604" t="s">
        <v>414</v>
      </c>
      <c r="C61" s="607" t="s">
        <v>417</v>
      </c>
      <c r="D61" s="604" t="s">
        <v>418</v>
      </c>
      <c r="E61" s="607" t="s">
        <v>419</v>
      </c>
      <c r="F61" s="607" t="s">
        <v>421</v>
      </c>
      <c r="G61" s="607" t="s">
        <v>422</v>
      </c>
      <c r="H61" s="607" t="s">
        <v>423</v>
      </c>
      <c r="I61" s="607" t="s">
        <v>424</v>
      </c>
      <c r="J61" s="607" t="s">
        <v>425</v>
      </c>
      <c r="K61" s="607" t="str">
        <f>UTARA!K61</f>
        <v>LOKASI</v>
      </c>
      <c r="L61" s="435" t="s">
        <v>34</v>
      </c>
      <c r="M61" s="436">
        <f>'SUMMARY OTTV'!H20</f>
        <v>34.663947608761134</v>
      </c>
      <c r="N61" s="437"/>
      <c r="O61" s="437"/>
      <c r="P61" s="437"/>
      <c r="Q61" s="437"/>
      <c r="T61" s="619" t="s">
        <v>279</v>
      </c>
      <c r="U61" s="619" t="s">
        <v>280</v>
      </c>
      <c r="V61" s="395" t="s">
        <v>258</v>
      </c>
      <c r="W61" s="250" t="s">
        <v>281</v>
      </c>
      <c r="X61" s="618" t="s">
        <v>61</v>
      </c>
      <c r="Y61" s="608" t="s">
        <v>25</v>
      </c>
      <c r="Z61" s="608" t="s">
        <v>52</v>
      </c>
    </row>
    <row r="62" spans="1:26" ht="12.75" customHeight="1">
      <c r="A62" s="615"/>
      <c r="B62" s="605"/>
      <c r="C62" s="608"/>
      <c r="D62" s="605"/>
      <c r="E62" s="608"/>
      <c r="F62" s="608"/>
      <c r="G62" s="608"/>
      <c r="H62" s="608"/>
      <c r="I62" s="608"/>
      <c r="J62" s="608"/>
      <c r="K62" s="608"/>
      <c r="L62" s="438"/>
      <c r="M62" s="439"/>
      <c r="N62" s="437"/>
      <c r="O62" s="437"/>
      <c r="P62" s="437"/>
      <c r="Q62" s="437"/>
      <c r="S62" s="37"/>
      <c r="T62" s="619"/>
      <c r="U62" s="619"/>
      <c r="V62" s="395"/>
      <c r="W62" s="250"/>
      <c r="X62" s="618"/>
      <c r="Y62" s="608"/>
      <c r="Z62" s="608"/>
    </row>
    <row r="63" spans="1:26" ht="15.75">
      <c r="A63" s="615"/>
      <c r="B63" s="605"/>
      <c r="C63" s="608"/>
      <c r="D63" s="605"/>
      <c r="E63" s="249" t="s">
        <v>426</v>
      </c>
      <c r="F63" s="608"/>
      <c r="G63" s="608"/>
      <c r="H63" s="249" t="s">
        <v>427</v>
      </c>
      <c r="I63" s="249" t="s">
        <v>428</v>
      </c>
      <c r="J63" s="256" t="s">
        <v>429</v>
      </c>
      <c r="K63" s="608"/>
      <c r="L63" s="440" t="s">
        <v>452</v>
      </c>
      <c r="M63" s="441">
        <f>'SUMMARY OTTV'!H38</f>
        <v>14.000000000000002</v>
      </c>
      <c r="N63" s="437"/>
      <c r="O63" s="437"/>
      <c r="P63" s="437"/>
      <c r="Q63" s="437"/>
      <c r="S63" s="355"/>
      <c r="T63" s="619"/>
      <c r="U63" s="619"/>
      <c r="V63" s="396" t="s">
        <v>239</v>
      </c>
      <c r="W63" s="250"/>
      <c r="X63" s="618"/>
      <c r="Y63" s="54" t="s">
        <v>27</v>
      </c>
      <c r="Z63" s="54"/>
    </row>
    <row r="64" spans="1:26" ht="18.75" customHeight="1" thickBot="1">
      <c r="A64" s="616"/>
      <c r="B64" s="606"/>
      <c r="C64" s="248" t="s">
        <v>112</v>
      </c>
      <c r="D64" s="140" t="s">
        <v>112</v>
      </c>
      <c r="E64" s="248" t="s">
        <v>147</v>
      </c>
      <c r="F64" s="620"/>
      <c r="G64" s="620"/>
      <c r="H64" s="251" t="s">
        <v>261</v>
      </c>
      <c r="I64" s="248"/>
      <c r="J64" s="248" t="s">
        <v>261</v>
      </c>
      <c r="K64" s="620"/>
      <c r="L64" s="442"/>
      <c r="M64" s="443"/>
      <c r="N64" s="444" t="s">
        <v>699</v>
      </c>
      <c r="O64" s="444" t="s">
        <v>700</v>
      </c>
      <c r="P64" s="444" t="s">
        <v>701</v>
      </c>
      <c r="Q64" s="445" t="s">
        <v>702</v>
      </c>
      <c r="T64" s="619"/>
      <c r="U64" s="619"/>
      <c r="V64" s="397" t="s">
        <v>255</v>
      </c>
      <c r="W64" s="241" t="s">
        <v>255</v>
      </c>
      <c r="X64" s="618"/>
      <c r="Y64" s="247"/>
      <c r="Z64" s="247"/>
    </row>
    <row r="65" spans="1:27" s="317" customFormat="1">
      <c r="A65" s="309">
        <v>1</v>
      </c>
      <c r="B65" s="57" t="s">
        <v>575</v>
      </c>
      <c r="C65" s="128"/>
      <c r="D65" s="128"/>
      <c r="E65" s="196">
        <f>C65*D65</f>
        <v>0</v>
      </c>
      <c r="F65" s="310" t="s">
        <v>468</v>
      </c>
      <c r="G65" s="311" t="s">
        <v>11</v>
      </c>
      <c r="H65" s="128">
        <f>D65*C65*'SUMMARY OTTV'!R12</f>
        <v>0</v>
      </c>
      <c r="I65" s="128">
        <v>1</v>
      </c>
      <c r="J65" s="254">
        <f>I65*E65</f>
        <v>0</v>
      </c>
      <c r="K65" s="312"/>
      <c r="L65" s="446" t="str">
        <f>B104</f>
        <v>Bata Ringan</v>
      </c>
      <c r="M65" s="443" t="str">
        <f>B140</f>
        <v>glass</v>
      </c>
      <c r="N65" s="443" t="str">
        <f>IF($G:$G=0,"-",IF(INDEX($G:$G,MATCH($G:$G,$B:$B,0))=0,"-",INDEX($G:$G,MATCH(G65,$B:$B,0))))</f>
        <v>-</v>
      </c>
      <c r="O65" s="443">
        <f>IF(H65=0,0,SUMIF($B:$B,$N:$N,C:C))</f>
        <v>0</v>
      </c>
      <c r="P65" s="443">
        <f>SUMIF($B:$B,$N:$N,D:D)</f>
        <v>0</v>
      </c>
      <c r="Q65" s="447">
        <f>G176</f>
        <v>1.0011627906976743</v>
      </c>
      <c r="R65" s="313"/>
      <c r="S65" s="356" t="str">
        <f t="shared" ref="S65:S89" si="3">IF(F65="",0,INDEX(B:B,MATCH(F65,A:A,0)))</f>
        <v>Bata Ringan</v>
      </c>
      <c r="T65" s="398">
        <f t="shared" ref="T65:T89" si="4">IF(F65="",0,INDEX(Alfa_TimurLaut,MATCH(F65,Construction_Name,0)))</f>
        <v>0.5</v>
      </c>
      <c r="U65" s="398">
        <f t="shared" ref="U65:U89" si="5">IF(S65=0,0,VLOOKUP(S65,wall,2,FALSE))</f>
        <v>1.7011384404936403</v>
      </c>
      <c r="V65" s="242">
        <f t="shared" ref="V65:V89" si="6">IF(S65=0,0,VLOOKUP(S65,wall,7,FALSE))</f>
        <v>12</v>
      </c>
      <c r="W65" s="242">
        <f t="shared" ref="W65:W89" si="7">IF(OR(G65="none",G65=0),0,VLOOKUP(G65,fnorth,4,FALSE))</f>
        <v>5.8940000000000001</v>
      </c>
      <c r="X65" s="242">
        <f t="shared" ref="X65:X89" si="8">IF(OR(G65="none",G65=0),0,VLOOKUP(G65,fnorth,7,FALSE))</f>
        <v>1.0011627906976743</v>
      </c>
      <c r="Y65" s="357">
        <f>IF(UTARA!$D$6="","0",(VLOOKUP(UTARA!$D$6,SF,9,FALSE)))</f>
        <v>151</v>
      </c>
      <c r="Z65" s="212">
        <f>IF(UTARA!$D$6="","0",(VLOOKUP(UTARA!$D$6,SF,10,FALSE)))</f>
        <v>5</v>
      </c>
      <c r="AA65" s="316" t="str">
        <f>IF(G65="",0,IF(G65="none","None",INDEX(C:C,MATCH(G65,B:B,0))))</f>
        <v>glass</v>
      </c>
    </row>
    <row r="66" spans="1:27" s="317" customFormat="1">
      <c r="A66" s="318">
        <v>2</v>
      </c>
      <c r="B66" s="55" t="s">
        <v>576</v>
      </c>
      <c r="C66" s="128"/>
      <c r="D66" s="128"/>
      <c r="E66" s="197">
        <f t="shared" ref="E66:E87" si="9">C66*D66</f>
        <v>0</v>
      </c>
      <c r="F66" s="319"/>
      <c r="G66" s="319"/>
      <c r="H66" s="128"/>
      <c r="I66" s="128"/>
      <c r="J66" s="242">
        <f t="shared" ref="J66:J89" si="10">I66*E66</f>
        <v>0</v>
      </c>
      <c r="K66" s="320"/>
      <c r="L66" s="446">
        <f>B105</f>
        <v>0</v>
      </c>
      <c r="M66" s="443">
        <f t="shared" ref="M66:M89" si="11">B141</f>
        <v>0</v>
      </c>
      <c r="N66" s="443" t="str">
        <f t="shared" ref="N66:N89" si="12">IF($G:$G=0,"-",IF(INDEX($G:$G,MATCH($G:$G,$B:$B,0))=0,"-",INDEX($G:$G,MATCH(G66,$B:$B,0))))</f>
        <v>-</v>
      </c>
      <c r="O66" s="443">
        <f t="shared" ref="O66:O89" si="13">IF(H66=0,0,SUMIF($B:$B,$N:$N,C:C))</f>
        <v>0</v>
      </c>
      <c r="P66" s="443">
        <f t="shared" ref="P66:P89" si="14">SUMIF($B:$B,$N:$N,D:D)</f>
        <v>0</v>
      </c>
      <c r="Q66" s="447">
        <f t="shared" ref="Q66:Q89" si="15">G177</f>
        <v>0</v>
      </c>
      <c r="R66" s="313"/>
      <c r="S66" s="356">
        <f t="shared" si="3"/>
        <v>0</v>
      </c>
      <c r="T66" s="398">
        <f t="shared" si="4"/>
        <v>0</v>
      </c>
      <c r="U66" s="398">
        <f t="shared" si="5"/>
        <v>0</v>
      </c>
      <c r="V66" s="242">
        <f t="shared" si="6"/>
        <v>0</v>
      </c>
      <c r="W66" s="242">
        <f t="shared" si="7"/>
        <v>0</v>
      </c>
      <c r="X66" s="242">
        <f t="shared" si="8"/>
        <v>0</v>
      </c>
      <c r="Y66" s="357">
        <f>Y65</f>
        <v>151</v>
      </c>
      <c r="Z66" s="212">
        <f>Z65</f>
        <v>5</v>
      </c>
      <c r="AA66" s="316">
        <f>IF(G66="",0,IF(G66="none","None",INDEX(C:C,MATCH(G66,B:B,0))))</f>
        <v>0</v>
      </c>
    </row>
    <row r="67" spans="1:27" s="317" customFormat="1">
      <c r="A67" s="318">
        <v>3</v>
      </c>
      <c r="B67" s="55" t="s">
        <v>577</v>
      </c>
      <c r="C67" s="128"/>
      <c r="D67" s="128"/>
      <c r="E67" s="197">
        <f t="shared" si="9"/>
        <v>0</v>
      </c>
      <c r="F67" s="319"/>
      <c r="G67" s="319"/>
      <c r="H67" s="128"/>
      <c r="I67" s="128"/>
      <c r="J67" s="242">
        <f t="shared" si="10"/>
        <v>0</v>
      </c>
      <c r="K67" s="320"/>
      <c r="L67" s="446">
        <f t="shared" ref="L67:L89" si="16">B106</f>
        <v>0</v>
      </c>
      <c r="M67" s="443">
        <f t="shared" si="11"/>
        <v>0</v>
      </c>
      <c r="N67" s="443" t="str">
        <f t="shared" si="12"/>
        <v>-</v>
      </c>
      <c r="O67" s="443">
        <f t="shared" si="13"/>
        <v>0</v>
      </c>
      <c r="P67" s="443">
        <f t="shared" si="14"/>
        <v>0</v>
      </c>
      <c r="Q67" s="447">
        <f t="shared" si="15"/>
        <v>0</v>
      </c>
      <c r="R67" s="313"/>
      <c r="S67" s="356">
        <f t="shared" si="3"/>
        <v>0</v>
      </c>
      <c r="T67" s="398">
        <f t="shared" si="4"/>
        <v>0</v>
      </c>
      <c r="U67" s="398">
        <f t="shared" si="5"/>
        <v>0</v>
      </c>
      <c r="V67" s="242">
        <f t="shared" si="6"/>
        <v>0</v>
      </c>
      <c r="W67" s="242">
        <f t="shared" si="7"/>
        <v>0</v>
      </c>
      <c r="X67" s="242">
        <f t="shared" si="8"/>
        <v>0</v>
      </c>
      <c r="Y67" s="357">
        <f t="shared" ref="Y67:Z89" si="17">Y66</f>
        <v>151</v>
      </c>
      <c r="Z67" s="212">
        <f t="shared" si="17"/>
        <v>5</v>
      </c>
      <c r="AA67" s="316">
        <f t="shared" ref="AA67:AA89" si="18">IF(G67="",0,INDEX(C:C,MATCH(G67,B:B,0)))</f>
        <v>0</v>
      </c>
    </row>
    <row r="68" spans="1:27" s="317" customFormat="1">
      <c r="A68" s="318">
        <v>4</v>
      </c>
      <c r="B68" s="55" t="s">
        <v>578</v>
      </c>
      <c r="C68" s="128"/>
      <c r="D68" s="128"/>
      <c r="E68" s="197">
        <f t="shared" si="9"/>
        <v>0</v>
      </c>
      <c r="F68" s="319"/>
      <c r="G68" s="319"/>
      <c r="H68" s="128"/>
      <c r="I68" s="128"/>
      <c r="J68" s="242">
        <f t="shared" si="10"/>
        <v>0</v>
      </c>
      <c r="K68" s="320"/>
      <c r="L68" s="446">
        <f t="shared" si="16"/>
        <v>0</v>
      </c>
      <c r="M68" s="443">
        <f t="shared" si="11"/>
        <v>0</v>
      </c>
      <c r="N68" s="443" t="str">
        <f t="shared" si="12"/>
        <v>-</v>
      </c>
      <c r="O68" s="443">
        <f t="shared" si="13"/>
        <v>0</v>
      </c>
      <c r="P68" s="443">
        <f t="shared" si="14"/>
        <v>0</v>
      </c>
      <c r="Q68" s="447">
        <f t="shared" si="15"/>
        <v>0</v>
      </c>
      <c r="R68" s="313"/>
      <c r="S68" s="356">
        <f t="shared" si="3"/>
        <v>0</v>
      </c>
      <c r="T68" s="398">
        <f t="shared" si="4"/>
        <v>0</v>
      </c>
      <c r="U68" s="398">
        <f t="shared" si="5"/>
        <v>0</v>
      </c>
      <c r="V68" s="242">
        <f t="shared" si="6"/>
        <v>0</v>
      </c>
      <c r="W68" s="242">
        <f t="shared" si="7"/>
        <v>0</v>
      </c>
      <c r="X68" s="242">
        <f t="shared" si="8"/>
        <v>0</v>
      </c>
      <c r="Y68" s="357">
        <f t="shared" si="17"/>
        <v>151</v>
      </c>
      <c r="Z68" s="212">
        <f t="shared" si="17"/>
        <v>5</v>
      </c>
      <c r="AA68" s="316">
        <f t="shared" si="18"/>
        <v>0</v>
      </c>
    </row>
    <row r="69" spans="1:27" s="317" customFormat="1">
      <c r="A69" s="318">
        <v>5</v>
      </c>
      <c r="B69" s="55" t="s">
        <v>579</v>
      </c>
      <c r="C69" s="128"/>
      <c r="D69" s="128"/>
      <c r="E69" s="197">
        <f t="shared" si="9"/>
        <v>0</v>
      </c>
      <c r="F69" s="319"/>
      <c r="G69" s="319"/>
      <c r="H69" s="128"/>
      <c r="I69" s="128"/>
      <c r="J69" s="242">
        <f t="shared" si="10"/>
        <v>0</v>
      </c>
      <c r="K69" s="320"/>
      <c r="L69" s="446">
        <f t="shared" si="16"/>
        <v>0</v>
      </c>
      <c r="M69" s="443">
        <f t="shared" si="11"/>
        <v>0</v>
      </c>
      <c r="N69" s="443" t="str">
        <f t="shared" si="12"/>
        <v>-</v>
      </c>
      <c r="O69" s="443">
        <f t="shared" si="13"/>
        <v>0</v>
      </c>
      <c r="P69" s="443">
        <f t="shared" si="14"/>
        <v>0</v>
      </c>
      <c r="Q69" s="447">
        <f t="shared" si="15"/>
        <v>0</v>
      </c>
      <c r="R69" s="313"/>
      <c r="S69" s="356">
        <f t="shared" si="3"/>
        <v>0</v>
      </c>
      <c r="T69" s="398">
        <f t="shared" si="4"/>
        <v>0</v>
      </c>
      <c r="U69" s="398">
        <f t="shared" si="5"/>
        <v>0</v>
      </c>
      <c r="V69" s="242">
        <f t="shared" si="6"/>
        <v>0</v>
      </c>
      <c r="W69" s="242">
        <f t="shared" si="7"/>
        <v>0</v>
      </c>
      <c r="X69" s="242">
        <f t="shared" si="8"/>
        <v>0</v>
      </c>
      <c r="Y69" s="357">
        <f t="shared" si="17"/>
        <v>151</v>
      </c>
      <c r="Z69" s="212">
        <f t="shared" si="17"/>
        <v>5</v>
      </c>
      <c r="AA69" s="316">
        <f t="shared" si="18"/>
        <v>0</v>
      </c>
    </row>
    <row r="70" spans="1:27" s="317" customFormat="1">
      <c r="A70" s="318">
        <v>6</v>
      </c>
      <c r="B70" s="55" t="s">
        <v>580</v>
      </c>
      <c r="C70" s="128"/>
      <c r="D70" s="128"/>
      <c r="E70" s="197">
        <f t="shared" si="9"/>
        <v>0</v>
      </c>
      <c r="F70" s="319"/>
      <c r="G70" s="319"/>
      <c r="H70" s="128"/>
      <c r="I70" s="128"/>
      <c r="J70" s="242">
        <f t="shared" si="10"/>
        <v>0</v>
      </c>
      <c r="K70" s="320"/>
      <c r="L70" s="446">
        <f t="shared" si="16"/>
        <v>0</v>
      </c>
      <c r="M70" s="443">
        <f t="shared" si="11"/>
        <v>0</v>
      </c>
      <c r="N70" s="443" t="str">
        <f t="shared" si="12"/>
        <v>-</v>
      </c>
      <c r="O70" s="443">
        <f t="shared" si="13"/>
        <v>0</v>
      </c>
      <c r="P70" s="443">
        <f t="shared" si="14"/>
        <v>0</v>
      </c>
      <c r="Q70" s="447">
        <f t="shared" si="15"/>
        <v>0</v>
      </c>
      <c r="R70" s="313"/>
      <c r="S70" s="356">
        <f t="shared" si="3"/>
        <v>0</v>
      </c>
      <c r="T70" s="398">
        <f t="shared" si="4"/>
        <v>0</v>
      </c>
      <c r="U70" s="398">
        <f t="shared" si="5"/>
        <v>0</v>
      </c>
      <c r="V70" s="242">
        <f t="shared" si="6"/>
        <v>0</v>
      </c>
      <c r="W70" s="242">
        <f t="shared" si="7"/>
        <v>0</v>
      </c>
      <c r="X70" s="242">
        <f t="shared" si="8"/>
        <v>0</v>
      </c>
      <c r="Y70" s="357">
        <f t="shared" si="17"/>
        <v>151</v>
      </c>
      <c r="Z70" s="212">
        <f t="shared" si="17"/>
        <v>5</v>
      </c>
      <c r="AA70" s="316">
        <f t="shared" si="18"/>
        <v>0</v>
      </c>
    </row>
    <row r="71" spans="1:27" s="317" customFormat="1">
      <c r="A71" s="318">
        <v>7</v>
      </c>
      <c r="B71" s="55" t="s">
        <v>581</v>
      </c>
      <c r="C71" s="128"/>
      <c r="D71" s="128"/>
      <c r="E71" s="197">
        <f t="shared" si="9"/>
        <v>0</v>
      </c>
      <c r="F71" s="319"/>
      <c r="G71" s="319"/>
      <c r="H71" s="128"/>
      <c r="I71" s="128"/>
      <c r="J71" s="242">
        <f t="shared" si="10"/>
        <v>0</v>
      </c>
      <c r="K71" s="320"/>
      <c r="L71" s="446">
        <f t="shared" si="16"/>
        <v>0</v>
      </c>
      <c r="M71" s="443">
        <f t="shared" si="11"/>
        <v>0</v>
      </c>
      <c r="N71" s="443" t="str">
        <f t="shared" si="12"/>
        <v>-</v>
      </c>
      <c r="O71" s="443">
        <f t="shared" si="13"/>
        <v>0</v>
      </c>
      <c r="P71" s="443">
        <f t="shared" si="14"/>
        <v>0</v>
      </c>
      <c r="Q71" s="447">
        <f t="shared" si="15"/>
        <v>0</v>
      </c>
      <c r="R71" s="313"/>
      <c r="S71" s="356">
        <f t="shared" si="3"/>
        <v>0</v>
      </c>
      <c r="T71" s="398">
        <f t="shared" si="4"/>
        <v>0</v>
      </c>
      <c r="U71" s="398">
        <f t="shared" si="5"/>
        <v>0</v>
      </c>
      <c r="V71" s="242">
        <f t="shared" si="6"/>
        <v>0</v>
      </c>
      <c r="W71" s="242">
        <f t="shared" si="7"/>
        <v>0</v>
      </c>
      <c r="X71" s="242">
        <f t="shared" si="8"/>
        <v>0</v>
      </c>
      <c r="Y71" s="357">
        <f t="shared" si="17"/>
        <v>151</v>
      </c>
      <c r="Z71" s="212">
        <f t="shared" si="17"/>
        <v>5</v>
      </c>
      <c r="AA71" s="316">
        <f t="shared" si="18"/>
        <v>0</v>
      </c>
    </row>
    <row r="72" spans="1:27" s="317" customFormat="1">
      <c r="A72" s="318">
        <v>8</v>
      </c>
      <c r="B72" s="55" t="s">
        <v>582</v>
      </c>
      <c r="C72" s="128"/>
      <c r="D72" s="128"/>
      <c r="E72" s="197">
        <f t="shared" si="9"/>
        <v>0</v>
      </c>
      <c r="F72" s="319"/>
      <c r="G72" s="319"/>
      <c r="H72" s="128"/>
      <c r="I72" s="128"/>
      <c r="J72" s="242">
        <f t="shared" si="10"/>
        <v>0</v>
      </c>
      <c r="K72" s="320"/>
      <c r="L72" s="446">
        <f t="shared" si="16"/>
        <v>0</v>
      </c>
      <c r="M72" s="443">
        <f t="shared" si="11"/>
        <v>0</v>
      </c>
      <c r="N72" s="443" t="str">
        <f t="shared" si="12"/>
        <v>-</v>
      </c>
      <c r="O72" s="443">
        <f t="shared" si="13"/>
        <v>0</v>
      </c>
      <c r="P72" s="443">
        <f t="shared" si="14"/>
        <v>0</v>
      </c>
      <c r="Q72" s="447">
        <f t="shared" si="15"/>
        <v>0</v>
      </c>
      <c r="R72" s="313"/>
      <c r="S72" s="356">
        <f t="shared" si="3"/>
        <v>0</v>
      </c>
      <c r="T72" s="398">
        <f t="shared" si="4"/>
        <v>0</v>
      </c>
      <c r="U72" s="398">
        <f t="shared" si="5"/>
        <v>0</v>
      </c>
      <c r="V72" s="242">
        <f t="shared" si="6"/>
        <v>0</v>
      </c>
      <c r="W72" s="242">
        <f t="shared" si="7"/>
        <v>0</v>
      </c>
      <c r="X72" s="242">
        <f t="shared" si="8"/>
        <v>0</v>
      </c>
      <c r="Y72" s="357">
        <f t="shared" si="17"/>
        <v>151</v>
      </c>
      <c r="Z72" s="212">
        <f t="shared" si="17"/>
        <v>5</v>
      </c>
      <c r="AA72" s="316">
        <f t="shared" si="18"/>
        <v>0</v>
      </c>
    </row>
    <row r="73" spans="1:27" s="317" customFormat="1">
      <c r="A73" s="318">
        <v>9</v>
      </c>
      <c r="B73" s="55" t="s">
        <v>583</v>
      </c>
      <c r="C73" s="128"/>
      <c r="D73" s="128"/>
      <c r="E73" s="197">
        <f t="shared" si="9"/>
        <v>0</v>
      </c>
      <c r="F73" s="319"/>
      <c r="G73" s="319"/>
      <c r="H73" s="128"/>
      <c r="I73" s="128"/>
      <c r="J73" s="242">
        <f t="shared" si="10"/>
        <v>0</v>
      </c>
      <c r="K73" s="320"/>
      <c r="L73" s="446">
        <f t="shared" si="16"/>
        <v>0</v>
      </c>
      <c r="M73" s="443">
        <f t="shared" si="11"/>
        <v>0</v>
      </c>
      <c r="N73" s="443" t="str">
        <f t="shared" si="12"/>
        <v>-</v>
      </c>
      <c r="O73" s="443">
        <f t="shared" si="13"/>
        <v>0</v>
      </c>
      <c r="P73" s="443">
        <f t="shared" si="14"/>
        <v>0</v>
      </c>
      <c r="Q73" s="447">
        <f t="shared" si="15"/>
        <v>0</v>
      </c>
      <c r="R73" s="313"/>
      <c r="S73" s="356">
        <f t="shared" si="3"/>
        <v>0</v>
      </c>
      <c r="T73" s="398">
        <f t="shared" si="4"/>
        <v>0</v>
      </c>
      <c r="U73" s="398">
        <f t="shared" si="5"/>
        <v>0</v>
      </c>
      <c r="V73" s="242">
        <f t="shared" si="6"/>
        <v>0</v>
      </c>
      <c r="W73" s="242">
        <f t="shared" si="7"/>
        <v>0</v>
      </c>
      <c r="X73" s="242">
        <f t="shared" si="8"/>
        <v>0</v>
      </c>
      <c r="Y73" s="357">
        <f t="shared" si="17"/>
        <v>151</v>
      </c>
      <c r="Z73" s="212">
        <f t="shared" si="17"/>
        <v>5</v>
      </c>
      <c r="AA73" s="316">
        <f t="shared" si="18"/>
        <v>0</v>
      </c>
    </row>
    <row r="74" spans="1:27" s="317" customFormat="1">
      <c r="A74" s="318">
        <v>10</v>
      </c>
      <c r="B74" s="55" t="s">
        <v>584</v>
      </c>
      <c r="C74" s="128"/>
      <c r="D74" s="128"/>
      <c r="E74" s="197">
        <f t="shared" si="9"/>
        <v>0</v>
      </c>
      <c r="F74" s="319"/>
      <c r="G74" s="319"/>
      <c r="H74" s="128"/>
      <c r="I74" s="128"/>
      <c r="J74" s="242">
        <f t="shared" si="10"/>
        <v>0</v>
      </c>
      <c r="K74" s="320"/>
      <c r="L74" s="446">
        <f t="shared" si="16"/>
        <v>0</v>
      </c>
      <c r="M74" s="443">
        <f t="shared" si="11"/>
        <v>0</v>
      </c>
      <c r="N74" s="443" t="str">
        <f t="shared" si="12"/>
        <v>-</v>
      </c>
      <c r="O74" s="443">
        <f t="shared" si="13"/>
        <v>0</v>
      </c>
      <c r="P74" s="443">
        <f t="shared" si="14"/>
        <v>0</v>
      </c>
      <c r="Q74" s="447">
        <f t="shared" si="15"/>
        <v>0</v>
      </c>
      <c r="R74" s="313"/>
      <c r="S74" s="356">
        <f t="shared" si="3"/>
        <v>0</v>
      </c>
      <c r="T74" s="398">
        <f t="shared" si="4"/>
        <v>0</v>
      </c>
      <c r="U74" s="398">
        <f t="shared" si="5"/>
        <v>0</v>
      </c>
      <c r="V74" s="242">
        <f t="shared" si="6"/>
        <v>0</v>
      </c>
      <c r="W74" s="242">
        <f t="shared" si="7"/>
        <v>0</v>
      </c>
      <c r="X74" s="242">
        <f t="shared" si="8"/>
        <v>0</v>
      </c>
      <c r="Y74" s="357">
        <f t="shared" si="17"/>
        <v>151</v>
      </c>
      <c r="Z74" s="212">
        <f t="shared" si="17"/>
        <v>5</v>
      </c>
      <c r="AA74" s="316">
        <f t="shared" si="18"/>
        <v>0</v>
      </c>
    </row>
    <row r="75" spans="1:27" s="317" customFormat="1">
      <c r="A75" s="318">
        <v>11</v>
      </c>
      <c r="B75" s="55" t="s">
        <v>585</v>
      </c>
      <c r="C75" s="128"/>
      <c r="D75" s="128"/>
      <c r="E75" s="197">
        <f t="shared" si="9"/>
        <v>0</v>
      </c>
      <c r="F75" s="319"/>
      <c r="G75" s="319"/>
      <c r="H75" s="128"/>
      <c r="I75" s="128"/>
      <c r="J75" s="242">
        <f t="shared" si="10"/>
        <v>0</v>
      </c>
      <c r="K75" s="320"/>
      <c r="L75" s="446">
        <f t="shared" si="16"/>
        <v>0</v>
      </c>
      <c r="M75" s="443">
        <f t="shared" si="11"/>
        <v>0</v>
      </c>
      <c r="N75" s="443" t="str">
        <f t="shared" si="12"/>
        <v>-</v>
      </c>
      <c r="O75" s="443">
        <f t="shared" si="13"/>
        <v>0</v>
      </c>
      <c r="P75" s="443">
        <f t="shared" si="14"/>
        <v>0</v>
      </c>
      <c r="Q75" s="447">
        <f t="shared" si="15"/>
        <v>0</v>
      </c>
      <c r="R75" s="313"/>
      <c r="S75" s="356">
        <f t="shared" si="3"/>
        <v>0</v>
      </c>
      <c r="T75" s="398">
        <f t="shared" si="4"/>
        <v>0</v>
      </c>
      <c r="U75" s="398">
        <f t="shared" si="5"/>
        <v>0</v>
      </c>
      <c r="V75" s="242">
        <f t="shared" si="6"/>
        <v>0</v>
      </c>
      <c r="W75" s="242">
        <f t="shared" si="7"/>
        <v>0</v>
      </c>
      <c r="X75" s="242">
        <f t="shared" si="8"/>
        <v>0</v>
      </c>
      <c r="Y75" s="357">
        <f t="shared" si="17"/>
        <v>151</v>
      </c>
      <c r="Z75" s="212">
        <f t="shared" si="17"/>
        <v>5</v>
      </c>
      <c r="AA75" s="316">
        <f t="shared" si="18"/>
        <v>0</v>
      </c>
    </row>
    <row r="76" spans="1:27" s="317" customFormat="1">
      <c r="A76" s="318">
        <v>12</v>
      </c>
      <c r="B76" s="55" t="s">
        <v>586</v>
      </c>
      <c r="C76" s="128"/>
      <c r="D76" s="128"/>
      <c r="E76" s="197">
        <f t="shared" si="9"/>
        <v>0</v>
      </c>
      <c r="F76" s="319"/>
      <c r="G76" s="319"/>
      <c r="H76" s="128"/>
      <c r="I76" s="128"/>
      <c r="J76" s="242">
        <f t="shared" si="10"/>
        <v>0</v>
      </c>
      <c r="K76" s="320"/>
      <c r="L76" s="446">
        <f t="shared" si="16"/>
        <v>0</v>
      </c>
      <c r="M76" s="443">
        <f t="shared" si="11"/>
        <v>0</v>
      </c>
      <c r="N76" s="443" t="str">
        <f t="shared" si="12"/>
        <v>-</v>
      </c>
      <c r="O76" s="443">
        <f t="shared" si="13"/>
        <v>0</v>
      </c>
      <c r="P76" s="443">
        <f t="shared" si="14"/>
        <v>0</v>
      </c>
      <c r="Q76" s="447">
        <f t="shared" si="15"/>
        <v>0</v>
      </c>
      <c r="R76" s="313"/>
      <c r="S76" s="356">
        <f t="shared" si="3"/>
        <v>0</v>
      </c>
      <c r="T76" s="398">
        <f t="shared" si="4"/>
        <v>0</v>
      </c>
      <c r="U76" s="398">
        <f t="shared" si="5"/>
        <v>0</v>
      </c>
      <c r="V76" s="242">
        <f t="shared" si="6"/>
        <v>0</v>
      </c>
      <c r="W76" s="242">
        <f t="shared" si="7"/>
        <v>0</v>
      </c>
      <c r="X76" s="242">
        <f t="shared" si="8"/>
        <v>0</v>
      </c>
      <c r="Y76" s="357">
        <f t="shared" si="17"/>
        <v>151</v>
      </c>
      <c r="Z76" s="212">
        <f t="shared" si="17"/>
        <v>5</v>
      </c>
      <c r="AA76" s="316">
        <f t="shared" si="18"/>
        <v>0</v>
      </c>
    </row>
    <row r="77" spans="1:27" s="317" customFormat="1">
      <c r="A77" s="318">
        <v>13</v>
      </c>
      <c r="B77" s="55" t="s">
        <v>587</v>
      </c>
      <c r="C77" s="128"/>
      <c r="D77" s="128"/>
      <c r="E77" s="197">
        <f t="shared" si="9"/>
        <v>0</v>
      </c>
      <c r="F77" s="319"/>
      <c r="G77" s="319"/>
      <c r="H77" s="128"/>
      <c r="I77" s="128"/>
      <c r="J77" s="242">
        <f t="shared" si="10"/>
        <v>0</v>
      </c>
      <c r="K77" s="320"/>
      <c r="L77" s="446">
        <f t="shared" si="16"/>
        <v>0</v>
      </c>
      <c r="M77" s="443">
        <f t="shared" si="11"/>
        <v>0</v>
      </c>
      <c r="N77" s="443" t="str">
        <f t="shared" si="12"/>
        <v>-</v>
      </c>
      <c r="O77" s="443">
        <f t="shared" si="13"/>
        <v>0</v>
      </c>
      <c r="P77" s="443">
        <f t="shared" si="14"/>
        <v>0</v>
      </c>
      <c r="Q77" s="447">
        <f t="shared" si="15"/>
        <v>0</v>
      </c>
      <c r="R77" s="313"/>
      <c r="S77" s="356">
        <f t="shared" si="3"/>
        <v>0</v>
      </c>
      <c r="T77" s="398">
        <f t="shared" si="4"/>
        <v>0</v>
      </c>
      <c r="U77" s="398">
        <f t="shared" si="5"/>
        <v>0</v>
      </c>
      <c r="V77" s="242">
        <f t="shared" si="6"/>
        <v>0</v>
      </c>
      <c r="W77" s="242">
        <f t="shared" si="7"/>
        <v>0</v>
      </c>
      <c r="X77" s="242">
        <f t="shared" si="8"/>
        <v>0</v>
      </c>
      <c r="Y77" s="357">
        <f t="shared" si="17"/>
        <v>151</v>
      </c>
      <c r="Z77" s="212">
        <f t="shared" si="17"/>
        <v>5</v>
      </c>
      <c r="AA77" s="316">
        <f t="shared" si="18"/>
        <v>0</v>
      </c>
    </row>
    <row r="78" spans="1:27" s="317" customFormat="1">
      <c r="A78" s="318">
        <v>14</v>
      </c>
      <c r="B78" s="55" t="s">
        <v>588</v>
      </c>
      <c r="C78" s="128"/>
      <c r="D78" s="128"/>
      <c r="E78" s="197">
        <f t="shared" si="9"/>
        <v>0</v>
      </c>
      <c r="F78" s="319"/>
      <c r="G78" s="319"/>
      <c r="H78" s="128"/>
      <c r="I78" s="128"/>
      <c r="J78" s="242">
        <f t="shared" si="10"/>
        <v>0</v>
      </c>
      <c r="K78" s="320"/>
      <c r="L78" s="446">
        <f t="shared" si="16"/>
        <v>0</v>
      </c>
      <c r="M78" s="443">
        <f t="shared" si="11"/>
        <v>0</v>
      </c>
      <c r="N78" s="443" t="str">
        <f t="shared" si="12"/>
        <v>-</v>
      </c>
      <c r="O78" s="443">
        <f t="shared" si="13"/>
        <v>0</v>
      </c>
      <c r="P78" s="443">
        <f t="shared" si="14"/>
        <v>0</v>
      </c>
      <c r="Q78" s="447">
        <f t="shared" si="15"/>
        <v>0</v>
      </c>
      <c r="R78" s="313"/>
      <c r="S78" s="356">
        <f t="shared" si="3"/>
        <v>0</v>
      </c>
      <c r="T78" s="398">
        <f t="shared" si="4"/>
        <v>0</v>
      </c>
      <c r="U78" s="398">
        <f t="shared" si="5"/>
        <v>0</v>
      </c>
      <c r="V78" s="242">
        <f t="shared" si="6"/>
        <v>0</v>
      </c>
      <c r="W78" s="242">
        <f t="shared" si="7"/>
        <v>0</v>
      </c>
      <c r="X78" s="242">
        <f t="shared" si="8"/>
        <v>0</v>
      </c>
      <c r="Y78" s="357">
        <f t="shared" si="17"/>
        <v>151</v>
      </c>
      <c r="Z78" s="212">
        <f t="shared" si="17"/>
        <v>5</v>
      </c>
      <c r="AA78" s="316">
        <f t="shared" si="18"/>
        <v>0</v>
      </c>
    </row>
    <row r="79" spans="1:27" s="317" customFormat="1">
      <c r="A79" s="318">
        <v>15</v>
      </c>
      <c r="B79" s="55" t="s">
        <v>589</v>
      </c>
      <c r="C79" s="128"/>
      <c r="D79" s="128"/>
      <c r="E79" s="197">
        <f t="shared" si="9"/>
        <v>0</v>
      </c>
      <c r="F79" s="319"/>
      <c r="G79" s="319"/>
      <c r="H79" s="128"/>
      <c r="I79" s="128"/>
      <c r="J79" s="242">
        <f t="shared" si="10"/>
        <v>0</v>
      </c>
      <c r="K79" s="320"/>
      <c r="L79" s="446">
        <f t="shared" si="16"/>
        <v>0</v>
      </c>
      <c r="M79" s="443">
        <f t="shared" si="11"/>
        <v>0</v>
      </c>
      <c r="N79" s="443" t="str">
        <f t="shared" si="12"/>
        <v>-</v>
      </c>
      <c r="O79" s="443">
        <f t="shared" si="13"/>
        <v>0</v>
      </c>
      <c r="P79" s="443">
        <f t="shared" si="14"/>
        <v>0</v>
      </c>
      <c r="Q79" s="447">
        <f t="shared" si="15"/>
        <v>0</v>
      </c>
      <c r="R79" s="313"/>
      <c r="S79" s="356">
        <f t="shared" si="3"/>
        <v>0</v>
      </c>
      <c r="T79" s="398">
        <f t="shared" si="4"/>
        <v>0</v>
      </c>
      <c r="U79" s="398">
        <f t="shared" si="5"/>
        <v>0</v>
      </c>
      <c r="V79" s="242">
        <f t="shared" si="6"/>
        <v>0</v>
      </c>
      <c r="W79" s="242">
        <f t="shared" si="7"/>
        <v>0</v>
      </c>
      <c r="X79" s="242">
        <f t="shared" si="8"/>
        <v>0</v>
      </c>
      <c r="Y79" s="357">
        <f t="shared" si="17"/>
        <v>151</v>
      </c>
      <c r="Z79" s="212">
        <f t="shared" si="17"/>
        <v>5</v>
      </c>
      <c r="AA79" s="316">
        <f t="shared" si="18"/>
        <v>0</v>
      </c>
    </row>
    <row r="80" spans="1:27" s="317" customFormat="1">
      <c r="A80" s="318">
        <v>16</v>
      </c>
      <c r="B80" s="55" t="s">
        <v>590</v>
      </c>
      <c r="C80" s="128"/>
      <c r="D80" s="128"/>
      <c r="E80" s="197">
        <f t="shared" si="9"/>
        <v>0</v>
      </c>
      <c r="F80" s="319"/>
      <c r="G80" s="319"/>
      <c r="H80" s="128"/>
      <c r="I80" s="128"/>
      <c r="J80" s="242">
        <f t="shared" si="10"/>
        <v>0</v>
      </c>
      <c r="K80" s="320"/>
      <c r="L80" s="446">
        <f t="shared" si="16"/>
        <v>0</v>
      </c>
      <c r="M80" s="443">
        <f t="shared" si="11"/>
        <v>0</v>
      </c>
      <c r="N80" s="443" t="str">
        <f t="shared" si="12"/>
        <v>-</v>
      </c>
      <c r="O80" s="443">
        <f t="shared" si="13"/>
        <v>0</v>
      </c>
      <c r="P80" s="443">
        <f t="shared" si="14"/>
        <v>0</v>
      </c>
      <c r="Q80" s="447">
        <f t="shared" si="15"/>
        <v>0</v>
      </c>
      <c r="R80" s="313"/>
      <c r="S80" s="356">
        <f t="shared" si="3"/>
        <v>0</v>
      </c>
      <c r="T80" s="398">
        <f t="shared" si="4"/>
        <v>0</v>
      </c>
      <c r="U80" s="398">
        <f t="shared" si="5"/>
        <v>0</v>
      </c>
      <c r="V80" s="242">
        <f t="shared" si="6"/>
        <v>0</v>
      </c>
      <c r="W80" s="242">
        <f t="shared" si="7"/>
        <v>0</v>
      </c>
      <c r="X80" s="242">
        <f t="shared" si="8"/>
        <v>0</v>
      </c>
      <c r="Y80" s="357">
        <f t="shared" si="17"/>
        <v>151</v>
      </c>
      <c r="Z80" s="212">
        <f t="shared" si="17"/>
        <v>5</v>
      </c>
      <c r="AA80" s="316">
        <f t="shared" si="18"/>
        <v>0</v>
      </c>
    </row>
    <row r="81" spans="1:27" s="317" customFormat="1">
      <c r="A81" s="318">
        <v>17</v>
      </c>
      <c r="B81" s="55" t="s">
        <v>591</v>
      </c>
      <c r="C81" s="128"/>
      <c r="D81" s="128"/>
      <c r="E81" s="197">
        <f t="shared" si="9"/>
        <v>0</v>
      </c>
      <c r="F81" s="319"/>
      <c r="G81" s="319"/>
      <c r="H81" s="128"/>
      <c r="I81" s="128"/>
      <c r="J81" s="242">
        <f t="shared" si="10"/>
        <v>0</v>
      </c>
      <c r="K81" s="320"/>
      <c r="L81" s="446">
        <f t="shared" si="16"/>
        <v>0</v>
      </c>
      <c r="M81" s="443">
        <f t="shared" si="11"/>
        <v>0</v>
      </c>
      <c r="N81" s="443" t="str">
        <f t="shared" si="12"/>
        <v>-</v>
      </c>
      <c r="O81" s="443">
        <f t="shared" si="13"/>
        <v>0</v>
      </c>
      <c r="P81" s="443">
        <f t="shared" si="14"/>
        <v>0</v>
      </c>
      <c r="Q81" s="447">
        <f t="shared" si="15"/>
        <v>0</v>
      </c>
      <c r="R81" s="313"/>
      <c r="S81" s="356">
        <f t="shared" si="3"/>
        <v>0</v>
      </c>
      <c r="T81" s="398">
        <f t="shared" si="4"/>
        <v>0</v>
      </c>
      <c r="U81" s="398">
        <f t="shared" si="5"/>
        <v>0</v>
      </c>
      <c r="V81" s="242">
        <f t="shared" si="6"/>
        <v>0</v>
      </c>
      <c r="W81" s="242">
        <f t="shared" si="7"/>
        <v>0</v>
      </c>
      <c r="X81" s="242">
        <f t="shared" si="8"/>
        <v>0</v>
      </c>
      <c r="Y81" s="357">
        <f t="shared" si="17"/>
        <v>151</v>
      </c>
      <c r="Z81" s="212">
        <f t="shared" si="17"/>
        <v>5</v>
      </c>
      <c r="AA81" s="316">
        <f t="shared" si="18"/>
        <v>0</v>
      </c>
    </row>
    <row r="82" spans="1:27" s="317" customFormat="1">
      <c r="A82" s="318">
        <v>18</v>
      </c>
      <c r="B82" s="55" t="s">
        <v>592</v>
      </c>
      <c r="C82" s="128"/>
      <c r="D82" s="128"/>
      <c r="E82" s="197">
        <f t="shared" si="9"/>
        <v>0</v>
      </c>
      <c r="F82" s="319"/>
      <c r="G82" s="319"/>
      <c r="H82" s="128"/>
      <c r="I82" s="128"/>
      <c r="J82" s="242">
        <f t="shared" si="10"/>
        <v>0</v>
      </c>
      <c r="K82" s="320"/>
      <c r="L82" s="446">
        <f t="shared" si="16"/>
        <v>0</v>
      </c>
      <c r="M82" s="443">
        <f t="shared" si="11"/>
        <v>0</v>
      </c>
      <c r="N82" s="443" t="str">
        <f t="shared" si="12"/>
        <v>-</v>
      </c>
      <c r="O82" s="443">
        <f t="shared" si="13"/>
        <v>0</v>
      </c>
      <c r="P82" s="443">
        <f t="shared" si="14"/>
        <v>0</v>
      </c>
      <c r="Q82" s="447">
        <f t="shared" si="15"/>
        <v>0</v>
      </c>
      <c r="R82" s="313"/>
      <c r="S82" s="356">
        <f t="shared" si="3"/>
        <v>0</v>
      </c>
      <c r="T82" s="398">
        <f t="shared" si="4"/>
        <v>0</v>
      </c>
      <c r="U82" s="398">
        <f t="shared" si="5"/>
        <v>0</v>
      </c>
      <c r="V82" s="242">
        <f t="shared" si="6"/>
        <v>0</v>
      </c>
      <c r="W82" s="242">
        <f t="shared" si="7"/>
        <v>0</v>
      </c>
      <c r="X82" s="242">
        <f t="shared" si="8"/>
        <v>0</v>
      </c>
      <c r="Y82" s="357">
        <f t="shared" si="17"/>
        <v>151</v>
      </c>
      <c r="Z82" s="212">
        <f t="shared" si="17"/>
        <v>5</v>
      </c>
      <c r="AA82" s="316">
        <f t="shared" si="18"/>
        <v>0</v>
      </c>
    </row>
    <row r="83" spans="1:27" s="317" customFormat="1">
      <c r="A83" s="318">
        <v>19</v>
      </c>
      <c r="B83" s="55" t="s">
        <v>593</v>
      </c>
      <c r="C83" s="128"/>
      <c r="D83" s="128"/>
      <c r="E83" s="197">
        <f t="shared" si="9"/>
        <v>0</v>
      </c>
      <c r="F83" s="319"/>
      <c r="G83" s="319"/>
      <c r="H83" s="128"/>
      <c r="I83" s="128"/>
      <c r="J83" s="242">
        <f t="shared" si="10"/>
        <v>0</v>
      </c>
      <c r="K83" s="320"/>
      <c r="L83" s="446">
        <f t="shared" si="16"/>
        <v>0</v>
      </c>
      <c r="M83" s="443">
        <f t="shared" si="11"/>
        <v>0</v>
      </c>
      <c r="N83" s="443" t="str">
        <f t="shared" si="12"/>
        <v>-</v>
      </c>
      <c r="O83" s="443">
        <f t="shared" si="13"/>
        <v>0</v>
      </c>
      <c r="P83" s="443">
        <f t="shared" si="14"/>
        <v>0</v>
      </c>
      <c r="Q83" s="447">
        <f t="shared" si="15"/>
        <v>0</v>
      </c>
      <c r="R83" s="313"/>
      <c r="S83" s="356">
        <f t="shared" si="3"/>
        <v>0</v>
      </c>
      <c r="T83" s="398">
        <f t="shared" si="4"/>
        <v>0</v>
      </c>
      <c r="U83" s="398">
        <f t="shared" si="5"/>
        <v>0</v>
      </c>
      <c r="V83" s="242">
        <f t="shared" si="6"/>
        <v>0</v>
      </c>
      <c r="W83" s="242">
        <f t="shared" si="7"/>
        <v>0</v>
      </c>
      <c r="X83" s="242">
        <f t="shared" si="8"/>
        <v>0</v>
      </c>
      <c r="Y83" s="357">
        <f t="shared" si="17"/>
        <v>151</v>
      </c>
      <c r="Z83" s="212">
        <f t="shared" si="17"/>
        <v>5</v>
      </c>
      <c r="AA83" s="316">
        <f t="shared" si="18"/>
        <v>0</v>
      </c>
    </row>
    <row r="84" spans="1:27" s="317" customFormat="1">
      <c r="A84" s="318">
        <v>20</v>
      </c>
      <c r="B84" s="55" t="s">
        <v>594</v>
      </c>
      <c r="C84" s="128"/>
      <c r="D84" s="128"/>
      <c r="E84" s="197">
        <f t="shared" si="9"/>
        <v>0</v>
      </c>
      <c r="F84" s="319"/>
      <c r="G84" s="319"/>
      <c r="H84" s="128"/>
      <c r="I84" s="128"/>
      <c r="J84" s="242">
        <f t="shared" si="10"/>
        <v>0</v>
      </c>
      <c r="K84" s="320"/>
      <c r="L84" s="446">
        <f t="shared" si="16"/>
        <v>0</v>
      </c>
      <c r="M84" s="443">
        <f t="shared" si="11"/>
        <v>0</v>
      </c>
      <c r="N84" s="443" t="str">
        <f t="shared" si="12"/>
        <v>-</v>
      </c>
      <c r="O84" s="443">
        <f t="shared" si="13"/>
        <v>0</v>
      </c>
      <c r="P84" s="443">
        <f t="shared" si="14"/>
        <v>0</v>
      </c>
      <c r="Q84" s="447">
        <f t="shared" si="15"/>
        <v>0</v>
      </c>
      <c r="R84" s="313"/>
      <c r="S84" s="356">
        <f t="shared" si="3"/>
        <v>0</v>
      </c>
      <c r="T84" s="398">
        <f t="shared" si="4"/>
        <v>0</v>
      </c>
      <c r="U84" s="398">
        <f t="shared" si="5"/>
        <v>0</v>
      </c>
      <c r="V84" s="242">
        <f t="shared" si="6"/>
        <v>0</v>
      </c>
      <c r="W84" s="242">
        <f t="shared" si="7"/>
        <v>0</v>
      </c>
      <c r="X84" s="242">
        <f t="shared" si="8"/>
        <v>0</v>
      </c>
      <c r="Y84" s="357">
        <f t="shared" si="17"/>
        <v>151</v>
      </c>
      <c r="Z84" s="212">
        <f t="shared" si="17"/>
        <v>5</v>
      </c>
      <c r="AA84" s="316">
        <f t="shared" si="18"/>
        <v>0</v>
      </c>
    </row>
    <row r="85" spans="1:27" s="317" customFormat="1">
      <c r="A85" s="318">
        <v>21</v>
      </c>
      <c r="B85" s="55" t="s">
        <v>595</v>
      </c>
      <c r="C85" s="128"/>
      <c r="D85" s="128"/>
      <c r="E85" s="197">
        <f t="shared" si="9"/>
        <v>0</v>
      </c>
      <c r="F85" s="319"/>
      <c r="G85" s="319"/>
      <c r="H85" s="128"/>
      <c r="I85" s="128"/>
      <c r="J85" s="242">
        <f t="shared" si="10"/>
        <v>0</v>
      </c>
      <c r="K85" s="320"/>
      <c r="L85" s="446">
        <f t="shared" si="16"/>
        <v>0</v>
      </c>
      <c r="M85" s="443">
        <f t="shared" si="11"/>
        <v>0</v>
      </c>
      <c r="N85" s="443" t="str">
        <f t="shared" si="12"/>
        <v>-</v>
      </c>
      <c r="O85" s="443">
        <f t="shared" si="13"/>
        <v>0</v>
      </c>
      <c r="P85" s="443">
        <f t="shared" si="14"/>
        <v>0</v>
      </c>
      <c r="Q85" s="447">
        <f t="shared" si="15"/>
        <v>0</v>
      </c>
      <c r="R85" s="313"/>
      <c r="S85" s="356">
        <f t="shared" si="3"/>
        <v>0</v>
      </c>
      <c r="T85" s="398">
        <f t="shared" si="4"/>
        <v>0</v>
      </c>
      <c r="U85" s="398">
        <f t="shared" si="5"/>
        <v>0</v>
      </c>
      <c r="V85" s="242">
        <f t="shared" si="6"/>
        <v>0</v>
      </c>
      <c r="W85" s="242">
        <f t="shared" si="7"/>
        <v>0</v>
      </c>
      <c r="X85" s="242">
        <f t="shared" si="8"/>
        <v>0</v>
      </c>
      <c r="Y85" s="357">
        <f t="shared" si="17"/>
        <v>151</v>
      </c>
      <c r="Z85" s="212">
        <f t="shared" si="17"/>
        <v>5</v>
      </c>
      <c r="AA85" s="316">
        <f t="shared" si="18"/>
        <v>0</v>
      </c>
    </row>
    <row r="86" spans="1:27" s="317" customFormat="1">
      <c r="A86" s="318">
        <v>22</v>
      </c>
      <c r="B86" s="55" t="s">
        <v>596</v>
      </c>
      <c r="C86" s="128"/>
      <c r="D86" s="128"/>
      <c r="E86" s="197">
        <f t="shared" si="9"/>
        <v>0</v>
      </c>
      <c r="F86" s="319"/>
      <c r="G86" s="319"/>
      <c r="H86" s="128"/>
      <c r="I86" s="128"/>
      <c r="J86" s="242">
        <f t="shared" si="10"/>
        <v>0</v>
      </c>
      <c r="K86" s="320"/>
      <c r="L86" s="446">
        <f t="shared" si="16"/>
        <v>0</v>
      </c>
      <c r="M86" s="443">
        <f t="shared" si="11"/>
        <v>0</v>
      </c>
      <c r="N86" s="443" t="str">
        <f t="shared" si="12"/>
        <v>-</v>
      </c>
      <c r="O86" s="443">
        <f t="shared" si="13"/>
        <v>0</v>
      </c>
      <c r="P86" s="443">
        <f t="shared" si="14"/>
        <v>0</v>
      </c>
      <c r="Q86" s="447">
        <f t="shared" si="15"/>
        <v>0</v>
      </c>
      <c r="R86" s="313"/>
      <c r="S86" s="356">
        <f t="shared" si="3"/>
        <v>0</v>
      </c>
      <c r="T86" s="398">
        <f t="shared" si="4"/>
        <v>0</v>
      </c>
      <c r="U86" s="398">
        <f t="shared" si="5"/>
        <v>0</v>
      </c>
      <c r="V86" s="242">
        <f t="shared" si="6"/>
        <v>0</v>
      </c>
      <c r="W86" s="242">
        <f t="shared" si="7"/>
        <v>0</v>
      </c>
      <c r="X86" s="242">
        <f t="shared" si="8"/>
        <v>0</v>
      </c>
      <c r="Y86" s="357">
        <f t="shared" si="17"/>
        <v>151</v>
      </c>
      <c r="Z86" s="212">
        <f t="shared" si="17"/>
        <v>5</v>
      </c>
      <c r="AA86" s="316">
        <f t="shared" si="18"/>
        <v>0</v>
      </c>
    </row>
    <row r="87" spans="1:27" s="317" customFormat="1">
      <c r="A87" s="318">
        <v>23</v>
      </c>
      <c r="B87" s="55" t="s">
        <v>597</v>
      </c>
      <c r="C87" s="128"/>
      <c r="D87" s="128"/>
      <c r="E87" s="197">
        <f t="shared" si="9"/>
        <v>0</v>
      </c>
      <c r="F87" s="319"/>
      <c r="G87" s="319"/>
      <c r="H87" s="128"/>
      <c r="I87" s="128"/>
      <c r="J87" s="242">
        <f t="shared" si="10"/>
        <v>0</v>
      </c>
      <c r="K87" s="320"/>
      <c r="L87" s="446">
        <f t="shared" si="16"/>
        <v>0</v>
      </c>
      <c r="M87" s="443">
        <f t="shared" si="11"/>
        <v>0</v>
      </c>
      <c r="N87" s="443" t="str">
        <f t="shared" si="12"/>
        <v>-</v>
      </c>
      <c r="O87" s="443">
        <f t="shared" si="13"/>
        <v>0</v>
      </c>
      <c r="P87" s="443">
        <f t="shared" si="14"/>
        <v>0</v>
      </c>
      <c r="Q87" s="447">
        <f t="shared" si="15"/>
        <v>0</v>
      </c>
      <c r="R87" s="313"/>
      <c r="S87" s="356">
        <f t="shared" si="3"/>
        <v>0</v>
      </c>
      <c r="T87" s="398">
        <f t="shared" si="4"/>
        <v>0</v>
      </c>
      <c r="U87" s="398">
        <f t="shared" si="5"/>
        <v>0</v>
      </c>
      <c r="V87" s="242">
        <f t="shared" si="6"/>
        <v>0</v>
      </c>
      <c r="W87" s="242">
        <f t="shared" si="7"/>
        <v>0</v>
      </c>
      <c r="X87" s="242">
        <f t="shared" si="8"/>
        <v>0</v>
      </c>
      <c r="Y87" s="357">
        <f t="shared" si="17"/>
        <v>151</v>
      </c>
      <c r="Z87" s="212">
        <f t="shared" si="17"/>
        <v>5</v>
      </c>
      <c r="AA87" s="316">
        <f t="shared" si="18"/>
        <v>0</v>
      </c>
    </row>
    <row r="88" spans="1:27">
      <c r="A88" s="318">
        <v>24</v>
      </c>
      <c r="B88" s="55" t="s">
        <v>598</v>
      </c>
      <c r="C88" s="128"/>
      <c r="D88" s="128"/>
      <c r="E88" s="197">
        <f>C88*D88</f>
        <v>0</v>
      </c>
      <c r="F88" s="319"/>
      <c r="G88" s="319"/>
      <c r="H88" s="128"/>
      <c r="I88" s="128"/>
      <c r="J88" s="242">
        <f t="shared" si="10"/>
        <v>0</v>
      </c>
      <c r="K88" s="321"/>
      <c r="L88" s="446">
        <f t="shared" si="16"/>
        <v>0</v>
      </c>
      <c r="M88" s="443">
        <f t="shared" si="11"/>
        <v>0</v>
      </c>
      <c r="N88" s="443" t="str">
        <f t="shared" si="12"/>
        <v>-</v>
      </c>
      <c r="O88" s="443">
        <f t="shared" si="13"/>
        <v>0</v>
      </c>
      <c r="P88" s="443">
        <f t="shared" si="14"/>
        <v>0</v>
      </c>
      <c r="Q88" s="447">
        <f t="shared" si="15"/>
        <v>0</v>
      </c>
      <c r="R88" s="122"/>
      <c r="S88" s="356">
        <f t="shared" si="3"/>
        <v>0</v>
      </c>
      <c r="T88" s="398">
        <f t="shared" si="4"/>
        <v>0</v>
      </c>
      <c r="U88" s="398">
        <f t="shared" si="5"/>
        <v>0</v>
      </c>
      <c r="V88" s="242">
        <f t="shared" si="6"/>
        <v>0</v>
      </c>
      <c r="W88" s="242">
        <f t="shared" si="7"/>
        <v>0</v>
      </c>
      <c r="X88" s="242">
        <f t="shared" si="8"/>
        <v>0</v>
      </c>
      <c r="Y88" s="357">
        <f t="shared" si="17"/>
        <v>151</v>
      </c>
      <c r="Z88" s="212">
        <f t="shared" si="17"/>
        <v>5</v>
      </c>
      <c r="AA88" s="316">
        <f t="shared" si="18"/>
        <v>0</v>
      </c>
    </row>
    <row r="89" spans="1:27" ht="15.75" thickBot="1">
      <c r="A89" s="322">
        <v>25</v>
      </c>
      <c r="B89" s="141" t="s">
        <v>599</v>
      </c>
      <c r="C89" s="142"/>
      <c r="D89" s="142"/>
      <c r="E89" s="198">
        <f>C89*D89</f>
        <v>0</v>
      </c>
      <c r="F89" s="323"/>
      <c r="G89" s="323"/>
      <c r="H89" s="142"/>
      <c r="I89" s="142"/>
      <c r="J89" s="255">
        <f t="shared" si="10"/>
        <v>0</v>
      </c>
      <c r="K89" s="324"/>
      <c r="L89" s="446">
        <f t="shared" si="16"/>
        <v>0</v>
      </c>
      <c r="M89" s="443">
        <f t="shared" si="11"/>
        <v>0</v>
      </c>
      <c r="N89" s="443" t="str">
        <f t="shared" si="12"/>
        <v>-</v>
      </c>
      <c r="O89" s="443">
        <f t="shared" si="13"/>
        <v>0</v>
      </c>
      <c r="P89" s="443">
        <f t="shared" si="14"/>
        <v>0</v>
      </c>
      <c r="Q89" s="447">
        <f t="shared" si="15"/>
        <v>0</v>
      </c>
      <c r="R89" s="122"/>
      <c r="S89" s="356">
        <f t="shared" si="3"/>
        <v>0</v>
      </c>
      <c r="T89" s="398">
        <f t="shared" si="4"/>
        <v>0</v>
      </c>
      <c r="U89" s="398">
        <f t="shared" si="5"/>
        <v>0</v>
      </c>
      <c r="V89" s="242">
        <f t="shared" si="6"/>
        <v>0</v>
      </c>
      <c r="W89" s="242">
        <f t="shared" si="7"/>
        <v>0</v>
      </c>
      <c r="X89" s="242">
        <f t="shared" si="8"/>
        <v>0</v>
      </c>
      <c r="Y89" s="357">
        <f t="shared" si="17"/>
        <v>151</v>
      </c>
      <c r="Z89" s="212">
        <f t="shared" si="17"/>
        <v>5</v>
      </c>
      <c r="AA89" s="316">
        <f t="shared" si="18"/>
        <v>0</v>
      </c>
    </row>
    <row r="90" spans="1:27" ht="15" customHeight="1"/>
    <row r="91" spans="1:27" ht="15" customHeight="1"/>
    <row r="92" spans="1:27" ht="15" customHeight="1" thickBot="1">
      <c r="A92" s="41"/>
    </row>
    <row r="93" spans="1:27" ht="38.25" customHeight="1" thickBot="1">
      <c r="A93" s="132" t="s">
        <v>450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6"/>
    </row>
    <row r="94" spans="1:27" ht="15" customHeight="1">
      <c r="A94" s="41"/>
    </row>
    <row r="95" spans="1:27" ht="15" customHeight="1"/>
    <row r="96" spans="1:27" ht="15" customHeight="1"/>
    <row r="97" spans="1:23" ht="21">
      <c r="A97" s="276" t="s">
        <v>28</v>
      </c>
      <c r="B97" s="306" t="s">
        <v>443</v>
      </c>
      <c r="C97" s="56"/>
      <c r="D97" s="56"/>
      <c r="E97" s="56"/>
      <c r="F97" s="56"/>
      <c r="G97" s="56"/>
      <c r="H97" s="56"/>
      <c r="I97" s="56"/>
      <c r="J97" s="276"/>
      <c r="K97" s="276"/>
      <c r="L97" s="452"/>
      <c r="M97" s="278"/>
      <c r="N97" s="278"/>
      <c r="O97" s="278"/>
      <c r="P97" s="278"/>
    </row>
    <row r="98" spans="1:23">
      <c r="B98" s="284"/>
      <c r="C98" s="37"/>
      <c r="D98" s="37"/>
      <c r="E98" s="37"/>
      <c r="F98" s="37"/>
      <c r="G98" s="37"/>
      <c r="H98" s="37"/>
      <c r="I98" s="37"/>
    </row>
    <row r="99" spans="1:23" ht="15.75" thickBot="1">
      <c r="A99" s="281" t="s">
        <v>440</v>
      </c>
      <c r="B99" s="284"/>
      <c r="C99" s="37"/>
      <c r="D99" s="37"/>
      <c r="E99" s="37"/>
      <c r="F99" s="37"/>
      <c r="G99" s="37"/>
      <c r="H99" s="37"/>
      <c r="I99" s="37"/>
    </row>
    <row r="100" spans="1:23" ht="30" customHeight="1">
      <c r="A100" s="635" t="s">
        <v>2</v>
      </c>
      <c r="B100" s="609" t="s">
        <v>29</v>
      </c>
      <c r="C100" s="42" t="s">
        <v>425</v>
      </c>
      <c r="D100" s="593" t="s">
        <v>30</v>
      </c>
      <c r="E100" s="244" t="s">
        <v>430</v>
      </c>
      <c r="F100" s="593" t="s">
        <v>31</v>
      </c>
      <c r="G100" s="593" t="s">
        <v>32</v>
      </c>
      <c r="H100" s="244" t="s">
        <v>268</v>
      </c>
      <c r="I100" s="593" t="s">
        <v>258</v>
      </c>
      <c r="J100" s="593" t="s">
        <v>34</v>
      </c>
      <c r="K100" s="43" t="s">
        <v>35</v>
      </c>
      <c r="T100" s="399" t="s">
        <v>425</v>
      </c>
      <c r="U100" s="400" t="s">
        <v>430</v>
      </c>
      <c r="V100" s="622" t="s">
        <v>452</v>
      </c>
      <c r="W100" s="593" t="s">
        <v>32</v>
      </c>
    </row>
    <row r="101" spans="1:23">
      <c r="A101" s="636"/>
      <c r="B101" s="610"/>
      <c r="C101" s="327" t="s">
        <v>147</v>
      </c>
      <c r="D101" s="594"/>
      <c r="E101" s="245" t="s">
        <v>147</v>
      </c>
      <c r="F101" s="594"/>
      <c r="G101" s="594"/>
      <c r="H101" s="245" t="s">
        <v>270</v>
      </c>
      <c r="I101" s="594"/>
      <c r="J101" s="594"/>
      <c r="K101" s="328" t="s">
        <v>269</v>
      </c>
      <c r="T101" s="401" t="s">
        <v>147</v>
      </c>
      <c r="U101" s="402" t="s">
        <v>147</v>
      </c>
      <c r="V101" s="623"/>
      <c r="W101" s="594"/>
    </row>
    <row r="102" spans="1:23">
      <c r="A102" s="636"/>
      <c r="B102" s="602" t="s">
        <v>24</v>
      </c>
      <c r="C102" s="329" t="s">
        <v>37</v>
      </c>
      <c r="D102" s="330" t="s">
        <v>38</v>
      </c>
      <c r="E102" s="330" t="s">
        <v>39</v>
      </c>
      <c r="F102" s="330" t="s">
        <v>40</v>
      </c>
      <c r="G102" s="330" t="s">
        <v>41</v>
      </c>
      <c r="H102" s="330" t="s">
        <v>42</v>
      </c>
      <c r="I102" s="330" t="s">
        <v>43</v>
      </c>
      <c r="J102" s="330" t="s">
        <v>44</v>
      </c>
      <c r="K102" s="331" t="s">
        <v>45</v>
      </c>
      <c r="T102" s="403" t="s">
        <v>37</v>
      </c>
      <c r="U102" s="404" t="s">
        <v>39</v>
      </c>
      <c r="V102" s="404" t="s">
        <v>40</v>
      </c>
      <c r="W102" s="330" t="s">
        <v>41</v>
      </c>
    </row>
    <row r="103" spans="1:23" ht="15.75" thickBot="1">
      <c r="A103" s="637"/>
      <c r="B103" s="603"/>
      <c r="C103" s="332"/>
      <c r="D103" s="333"/>
      <c r="E103" s="332"/>
      <c r="F103" s="333" t="s">
        <v>46</v>
      </c>
      <c r="G103" s="333" t="s">
        <v>47</v>
      </c>
      <c r="H103" s="332"/>
      <c r="I103" s="332"/>
      <c r="J103" s="333" t="s">
        <v>463</v>
      </c>
      <c r="K103" s="334" t="s">
        <v>48</v>
      </c>
      <c r="T103" s="405"/>
      <c r="U103" s="405"/>
      <c r="V103" s="406" t="s">
        <v>46</v>
      </c>
      <c r="W103" s="333" t="s">
        <v>47</v>
      </c>
    </row>
    <row r="104" spans="1:23">
      <c r="A104" s="199" t="str">
        <f>B65</f>
        <v>TL 1</v>
      </c>
      <c r="B104" s="235" t="str">
        <f>S65</f>
        <v>Bata Ringan</v>
      </c>
      <c r="C104" s="201">
        <f>T104</f>
        <v>0</v>
      </c>
      <c r="D104" s="201">
        <f>T65</f>
        <v>0.5</v>
      </c>
      <c r="E104" s="201">
        <f>U104</f>
        <v>0</v>
      </c>
      <c r="F104" s="201">
        <f>V104</f>
        <v>0</v>
      </c>
      <c r="G104" s="201">
        <f>W104</f>
        <v>0</v>
      </c>
      <c r="H104" s="201">
        <f>U65</f>
        <v>1.7011384404936403</v>
      </c>
      <c r="I104" s="201">
        <f>V65</f>
        <v>12</v>
      </c>
      <c r="J104" s="201">
        <f>D104*G104*H104*I104</f>
        <v>0</v>
      </c>
      <c r="K104" s="194">
        <f>C104*J104</f>
        <v>0</v>
      </c>
      <c r="T104" s="407">
        <f>IF(D104&gt;0,J65,0)</f>
        <v>0</v>
      </c>
      <c r="U104" s="407">
        <f t="shared" ref="U104:U128" si="19">IF(B140=0,0,IF(B140="none",0,H65*I65))</f>
        <v>0</v>
      </c>
      <c r="V104" s="407">
        <f>IF(U104&gt;T104,"#N/A",IF(T104=0,0,U104/T104))</f>
        <v>0</v>
      </c>
      <c r="W104" s="201">
        <f t="shared" ref="W104:W109" si="20">IF(T104=0,0,1-V104)</f>
        <v>0</v>
      </c>
    </row>
    <row r="105" spans="1:23">
      <c r="A105" s="200" t="str">
        <f t="shared" ref="A105:A128" si="21">B66</f>
        <v>TL 2</v>
      </c>
      <c r="B105" s="236">
        <f t="shared" ref="B105:B128" si="22">S66</f>
        <v>0</v>
      </c>
      <c r="C105" s="201">
        <f t="shared" ref="C105:C128" si="23">T105</f>
        <v>0</v>
      </c>
      <c r="D105" s="201">
        <f>T66</f>
        <v>0</v>
      </c>
      <c r="E105" s="201">
        <f t="shared" ref="E105:E128" si="24">U105</f>
        <v>0</v>
      </c>
      <c r="F105" s="201">
        <f t="shared" ref="F105:G128" si="25">V105</f>
        <v>0</v>
      </c>
      <c r="G105" s="201">
        <f t="shared" si="25"/>
        <v>0</v>
      </c>
      <c r="H105" s="201">
        <f t="shared" ref="H105:I120" si="26">U66</f>
        <v>0</v>
      </c>
      <c r="I105" s="201">
        <f t="shared" si="26"/>
        <v>0</v>
      </c>
      <c r="J105" s="201">
        <f t="shared" ref="J105:J128" si="27">D105*G105*H105*I105</f>
        <v>0</v>
      </c>
      <c r="K105" s="194">
        <f t="shared" ref="K105:K128" si="28">C105*J105</f>
        <v>0</v>
      </c>
      <c r="T105" s="407">
        <f t="shared" ref="T105:T128" si="29">IF(D105&gt;0,J66,0)</f>
        <v>0</v>
      </c>
      <c r="U105" s="407">
        <f t="shared" si="19"/>
        <v>0</v>
      </c>
      <c r="V105" s="407">
        <f t="shared" ref="V105:V128" si="30">IF(U105&gt;T105,"#N/A",IF(T105=0,0,U105/T105))</f>
        <v>0</v>
      </c>
      <c r="W105" s="201">
        <f t="shared" si="20"/>
        <v>0</v>
      </c>
    </row>
    <row r="106" spans="1:23">
      <c r="A106" s="199" t="str">
        <f t="shared" si="21"/>
        <v>TL 3</v>
      </c>
      <c r="B106" s="235">
        <f t="shared" si="22"/>
        <v>0</v>
      </c>
      <c r="C106" s="201">
        <f t="shared" si="23"/>
        <v>0</v>
      </c>
      <c r="D106" s="201">
        <f t="shared" ref="D106:D128" si="31">T67</f>
        <v>0</v>
      </c>
      <c r="E106" s="201">
        <f t="shared" si="24"/>
        <v>0</v>
      </c>
      <c r="F106" s="201">
        <f t="shared" si="25"/>
        <v>0</v>
      </c>
      <c r="G106" s="201">
        <f t="shared" si="25"/>
        <v>0</v>
      </c>
      <c r="H106" s="201">
        <f t="shared" si="26"/>
        <v>0</v>
      </c>
      <c r="I106" s="201">
        <f t="shared" si="26"/>
        <v>0</v>
      </c>
      <c r="J106" s="201">
        <f t="shared" si="27"/>
        <v>0</v>
      </c>
      <c r="K106" s="194">
        <f t="shared" si="28"/>
        <v>0</v>
      </c>
      <c r="T106" s="407">
        <f t="shared" si="29"/>
        <v>0</v>
      </c>
      <c r="U106" s="407">
        <f t="shared" si="19"/>
        <v>0</v>
      </c>
      <c r="V106" s="407">
        <f t="shared" si="30"/>
        <v>0</v>
      </c>
      <c r="W106" s="201">
        <f t="shared" si="20"/>
        <v>0</v>
      </c>
    </row>
    <row r="107" spans="1:23">
      <c r="A107" s="200" t="str">
        <f t="shared" si="21"/>
        <v>TL 4</v>
      </c>
      <c r="B107" s="236">
        <f t="shared" si="22"/>
        <v>0</v>
      </c>
      <c r="C107" s="201">
        <f t="shared" si="23"/>
        <v>0</v>
      </c>
      <c r="D107" s="201">
        <f t="shared" si="31"/>
        <v>0</v>
      </c>
      <c r="E107" s="201">
        <f t="shared" si="24"/>
        <v>0</v>
      </c>
      <c r="F107" s="201">
        <f t="shared" si="25"/>
        <v>0</v>
      </c>
      <c r="G107" s="201">
        <f t="shared" si="25"/>
        <v>0</v>
      </c>
      <c r="H107" s="201">
        <f t="shared" si="26"/>
        <v>0</v>
      </c>
      <c r="I107" s="201">
        <f t="shared" si="26"/>
        <v>0</v>
      </c>
      <c r="J107" s="201">
        <f t="shared" si="27"/>
        <v>0</v>
      </c>
      <c r="K107" s="194">
        <f t="shared" si="28"/>
        <v>0</v>
      </c>
      <c r="T107" s="407">
        <f t="shared" si="29"/>
        <v>0</v>
      </c>
      <c r="U107" s="407">
        <f t="shared" si="19"/>
        <v>0</v>
      </c>
      <c r="V107" s="407">
        <f t="shared" si="30"/>
        <v>0</v>
      </c>
      <c r="W107" s="201">
        <f t="shared" si="20"/>
        <v>0</v>
      </c>
    </row>
    <row r="108" spans="1:23">
      <c r="A108" s="199" t="str">
        <f t="shared" si="21"/>
        <v>TL 5</v>
      </c>
      <c r="B108" s="235">
        <f t="shared" si="22"/>
        <v>0</v>
      </c>
      <c r="C108" s="201">
        <f t="shared" si="23"/>
        <v>0</v>
      </c>
      <c r="D108" s="201">
        <f t="shared" si="31"/>
        <v>0</v>
      </c>
      <c r="E108" s="201">
        <f t="shared" si="24"/>
        <v>0</v>
      </c>
      <c r="F108" s="201">
        <f t="shared" si="25"/>
        <v>0</v>
      </c>
      <c r="G108" s="201">
        <f t="shared" si="25"/>
        <v>0</v>
      </c>
      <c r="H108" s="201">
        <f t="shared" si="26"/>
        <v>0</v>
      </c>
      <c r="I108" s="201">
        <f t="shared" si="26"/>
        <v>0</v>
      </c>
      <c r="J108" s="201">
        <f t="shared" si="27"/>
        <v>0</v>
      </c>
      <c r="K108" s="194">
        <f t="shared" si="28"/>
        <v>0</v>
      </c>
      <c r="T108" s="407">
        <f t="shared" si="29"/>
        <v>0</v>
      </c>
      <c r="U108" s="407">
        <f t="shared" si="19"/>
        <v>0</v>
      </c>
      <c r="V108" s="407">
        <f t="shared" si="30"/>
        <v>0</v>
      </c>
      <c r="W108" s="201">
        <f t="shared" si="20"/>
        <v>0</v>
      </c>
    </row>
    <row r="109" spans="1:23">
      <c r="A109" s="200" t="str">
        <f t="shared" si="21"/>
        <v>TL 6</v>
      </c>
      <c r="B109" s="236">
        <f t="shared" si="22"/>
        <v>0</v>
      </c>
      <c r="C109" s="201">
        <f t="shared" si="23"/>
        <v>0</v>
      </c>
      <c r="D109" s="201">
        <f t="shared" si="31"/>
        <v>0</v>
      </c>
      <c r="E109" s="201">
        <f t="shared" si="24"/>
        <v>0</v>
      </c>
      <c r="F109" s="201">
        <f t="shared" si="25"/>
        <v>0</v>
      </c>
      <c r="G109" s="201">
        <f t="shared" si="25"/>
        <v>0</v>
      </c>
      <c r="H109" s="201">
        <f t="shared" si="26"/>
        <v>0</v>
      </c>
      <c r="I109" s="201">
        <f t="shared" si="26"/>
        <v>0</v>
      </c>
      <c r="J109" s="201">
        <f t="shared" si="27"/>
        <v>0</v>
      </c>
      <c r="K109" s="194">
        <f t="shared" si="28"/>
        <v>0</v>
      </c>
      <c r="T109" s="407">
        <f t="shared" si="29"/>
        <v>0</v>
      </c>
      <c r="U109" s="407">
        <f t="shared" si="19"/>
        <v>0</v>
      </c>
      <c r="V109" s="407">
        <f t="shared" si="30"/>
        <v>0</v>
      </c>
      <c r="W109" s="201">
        <f t="shared" si="20"/>
        <v>0</v>
      </c>
    </row>
    <row r="110" spans="1:23">
      <c r="A110" s="199" t="str">
        <f t="shared" si="21"/>
        <v>TL 7</v>
      </c>
      <c r="B110" s="235">
        <f t="shared" si="22"/>
        <v>0</v>
      </c>
      <c r="C110" s="201">
        <f t="shared" si="23"/>
        <v>0</v>
      </c>
      <c r="D110" s="201">
        <f t="shared" si="31"/>
        <v>0</v>
      </c>
      <c r="E110" s="201">
        <f t="shared" si="24"/>
        <v>0</v>
      </c>
      <c r="F110" s="201">
        <f t="shared" si="25"/>
        <v>0</v>
      </c>
      <c r="G110" s="201">
        <f t="shared" si="25"/>
        <v>0</v>
      </c>
      <c r="H110" s="201">
        <f t="shared" si="26"/>
        <v>0</v>
      </c>
      <c r="I110" s="201">
        <f t="shared" si="26"/>
        <v>0</v>
      </c>
      <c r="J110" s="201">
        <f t="shared" si="27"/>
        <v>0</v>
      </c>
      <c r="K110" s="194">
        <f t="shared" si="28"/>
        <v>0</v>
      </c>
      <c r="T110" s="407">
        <f t="shared" si="29"/>
        <v>0</v>
      </c>
      <c r="U110" s="407">
        <f t="shared" si="19"/>
        <v>0</v>
      </c>
      <c r="V110" s="407">
        <f t="shared" si="30"/>
        <v>0</v>
      </c>
      <c r="W110" s="201">
        <f>IF(T110=0,0,1-V110)</f>
        <v>0</v>
      </c>
    </row>
    <row r="111" spans="1:23">
      <c r="A111" s="200" t="str">
        <f t="shared" si="21"/>
        <v>TL 8</v>
      </c>
      <c r="B111" s="236">
        <f t="shared" si="22"/>
        <v>0</v>
      </c>
      <c r="C111" s="201">
        <f t="shared" si="23"/>
        <v>0</v>
      </c>
      <c r="D111" s="201">
        <f t="shared" si="31"/>
        <v>0</v>
      </c>
      <c r="E111" s="201">
        <f t="shared" si="24"/>
        <v>0</v>
      </c>
      <c r="F111" s="201">
        <f t="shared" si="25"/>
        <v>0</v>
      </c>
      <c r="G111" s="201">
        <f t="shared" si="25"/>
        <v>0</v>
      </c>
      <c r="H111" s="201">
        <f t="shared" si="26"/>
        <v>0</v>
      </c>
      <c r="I111" s="201">
        <f t="shared" si="26"/>
        <v>0</v>
      </c>
      <c r="J111" s="201">
        <f t="shared" si="27"/>
        <v>0</v>
      </c>
      <c r="K111" s="194">
        <f t="shared" si="28"/>
        <v>0</v>
      </c>
      <c r="T111" s="407">
        <f t="shared" si="29"/>
        <v>0</v>
      </c>
      <c r="U111" s="407">
        <f t="shared" si="19"/>
        <v>0</v>
      </c>
      <c r="V111" s="407">
        <f t="shared" si="30"/>
        <v>0</v>
      </c>
      <c r="W111" s="201">
        <f t="shared" ref="W111:W128" si="32">IF(T111=0,0,1-V111)</f>
        <v>0</v>
      </c>
    </row>
    <row r="112" spans="1:23">
      <c r="A112" s="199" t="str">
        <f t="shared" si="21"/>
        <v>TL 9</v>
      </c>
      <c r="B112" s="235">
        <f t="shared" si="22"/>
        <v>0</v>
      </c>
      <c r="C112" s="201">
        <f t="shared" si="23"/>
        <v>0</v>
      </c>
      <c r="D112" s="201">
        <f t="shared" si="31"/>
        <v>0</v>
      </c>
      <c r="E112" s="201">
        <f t="shared" si="24"/>
        <v>0</v>
      </c>
      <c r="F112" s="201">
        <f t="shared" si="25"/>
        <v>0</v>
      </c>
      <c r="G112" s="201">
        <f t="shared" si="25"/>
        <v>0</v>
      </c>
      <c r="H112" s="201">
        <f t="shared" si="26"/>
        <v>0</v>
      </c>
      <c r="I112" s="201">
        <f t="shared" si="26"/>
        <v>0</v>
      </c>
      <c r="J112" s="201">
        <f t="shared" si="27"/>
        <v>0</v>
      </c>
      <c r="K112" s="194">
        <f t="shared" si="28"/>
        <v>0</v>
      </c>
      <c r="T112" s="407">
        <f t="shared" si="29"/>
        <v>0</v>
      </c>
      <c r="U112" s="407">
        <f t="shared" si="19"/>
        <v>0</v>
      </c>
      <c r="V112" s="407">
        <f t="shared" si="30"/>
        <v>0</v>
      </c>
      <c r="W112" s="201">
        <f t="shared" si="32"/>
        <v>0</v>
      </c>
    </row>
    <row r="113" spans="1:23">
      <c r="A113" s="200" t="str">
        <f t="shared" si="21"/>
        <v>TL 10</v>
      </c>
      <c r="B113" s="236">
        <f t="shared" si="22"/>
        <v>0</v>
      </c>
      <c r="C113" s="201">
        <f t="shared" si="23"/>
        <v>0</v>
      </c>
      <c r="D113" s="201">
        <f t="shared" si="31"/>
        <v>0</v>
      </c>
      <c r="E113" s="201">
        <f t="shared" si="24"/>
        <v>0</v>
      </c>
      <c r="F113" s="201">
        <f t="shared" si="25"/>
        <v>0</v>
      </c>
      <c r="G113" s="201">
        <f t="shared" si="25"/>
        <v>0</v>
      </c>
      <c r="H113" s="201">
        <f t="shared" si="26"/>
        <v>0</v>
      </c>
      <c r="I113" s="201">
        <f t="shared" si="26"/>
        <v>0</v>
      </c>
      <c r="J113" s="201">
        <f t="shared" si="27"/>
        <v>0</v>
      </c>
      <c r="K113" s="194">
        <f t="shared" si="28"/>
        <v>0</v>
      </c>
      <c r="T113" s="407">
        <f t="shared" si="29"/>
        <v>0</v>
      </c>
      <c r="U113" s="407">
        <f t="shared" si="19"/>
        <v>0</v>
      </c>
      <c r="V113" s="407">
        <f t="shared" si="30"/>
        <v>0</v>
      </c>
      <c r="W113" s="201">
        <f t="shared" si="32"/>
        <v>0</v>
      </c>
    </row>
    <row r="114" spans="1:23">
      <c r="A114" s="199" t="str">
        <f t="shared" si="21"/>
        <v>TL 11</v>
      </c>
      <c r="B114" s="235">
        <f t="shared" si="22"/>
        <v>0</v>
      </c>
      <c r="C114" s="201">
        <f t="shared" si="23"/>
        <v>0</v>
      </c>
      <c r="D114" s="201">
        <f t="shared" si="31"/>
        <v>0</v>
      </c>
      <c r="E114" s="201">
        <f t="shared" si="24"/>
        <v>0</v>
      </c>
      <c r="F114" s="201">
        <f t="shared" si="25"/>
        <v>0</v>
      </c>
      <c r="G114" s="201">
        <f t="shared" si="25"/>
        <v>0</v>
      </c>
      <c r="H114" s="201">
        <f t="shared" si="26"/>
        <v>0</v>
      </c>
      <c r="I114" s="201">
        <f t="shared" si="26"/>
        <v>0</v>
      </c>
      <c r="J114" s="201">
        <f t="shared" si="27"/>
        <v>0</v>
      </c>
      <c r="K114" s="194">
        <f t="shared" si="28"/>
        <v>0</v>
      </c>
      <c r="T114" s="407">
        <f t="shared" si="29"/>
        <v>0</v>
      </c>
      <c r="U114" s="407">
        <f t="shared" si="19"/>
        <v>0</v>
      </c>
      <c r="V114" s="407">
        <f t="shared" si="30"/>
        <v>0</v>
      </c>
      <c r="W114" s="201">
        <f t="shared" si="32"/>
        <v>0</v>
      </c>
    </row>
    <row r="115" spans="1:23">
      <c r="A115" s="200" t="str">
        <f t="shared" si="21"/>
        <v>TL 12</v>
      </c>
      <c r="B115" s="236">
        <f t="shared" si="22"/>
        <v>0</v>
      </c>
      <c r="C115" s="201">
        <f t="shared" si="23"/>
        <v>0</v>
      </c>
      <c r="D115" s="201">
        <f t="shared" si="31"/>
        <v>0</v>
      </c>
      <c r="E115" s="201">
        <f t="shared" si="24"/>
        <v>0</v>
      </c>
      <c r="F115" s="201">
        <f t="shared" si="25"/>
        <v>0</v>
      </c>
      <c r="G115" s="201">
        <f t="shared" si="25"/>
        <v>0</v>
      </c>
      <c r="H115" s="201">
        <f t="shared" si="26"/>
        <v>0</v>
      </c>
      <c r="I115" s="201">
        <f t="shared" si="26"/>
        <v>0</v>
      </c>
      <c r="J115" s="201">
        <f t="shared" si="27"/>
        <v>0</v>
      </c>
      <c r="K115" s="194">
        <f t="shared" si="28"/>
        <v>0</v>
      </c>
      <c r="T115" s="407">
        <f t="shared" si="29"/>
        <v>0</v>
      </c>
      <c r="U115" s="407">
        <f t="shared" si="19"/>
        <v>0</v>
      </c>
      <c r="V115" s="407">
        <f t="shared" si="30"/>
        <v>0</v>
      </c>
      <c r="W115" s="201">
        <f t="shared" si="32"/>
        <v>0</v>
      </c>
    </row>
    <row r="116" spans="1:23">
      <c r="A116" s="199" t="str">
        <f t="shared" si="21"/>
        <v>TL 13</v>
      </c>
      <c r="B116" s="235">
        <f t="shared" si="22"/>
        <v>0</v>
      </c>
      <c r="C116" s="201">
        <f t="shared" si="23"/>
        <v>0</v>
      </c>
      <c r="D116" s="201">
        <f t="shared" si="31"/>
        <v>0</v>
      </c>
      <c r="E116" s="201">
        <f t="shared" si="24"/>
        <v>0</v>
      </c>
      <c r="F116" s="201">
        <f t="shared" si="25"/>
        <v>0</v>
      </c>
      <c r="G116" s="201">
        <f t="shared" si="25"/>
        <v>0</v>
      </c>
      <c r="H116" s="201">
        <f t="shared" si="26"/>
        <v>0</v>
      </c>
      <c r="I116" s="201">
        <f t="shared" si="26"/>
        <v>0</v>
      </c>
      <c r="J116" s="201">
        <f t="shared" si="27"/>
        <v>0</v>
      </c>
      <c r="K116" s="194">
        <f t="shared" si="28"/>
        <v>0</v>
      </c>
      <c r="T116" s="407">
        <f t="shared" si="29"/>
        <v>0</v>
      </c>
      <c r="U116" s="407">
        <f t="shared" si="19"/>
        <v>0</v>
      </c>
      <c r="V116" s="407">
        <f t="shared" si="30"/>
        <v>0</v>
      </c>
      <c r="W116" s="201">
        <f t="shared" si="32"/>
        <v>0</v>
      </c>
    </row>
    <row r="117" spans="1:23">
      <c r="A117" s="200" t="str">
        <f t="shared" si="21"/>
        <v>TL 14</v>
      </c>
      <c r="B117" s="236">
        <f t="shared" si="22"/>
        <v>0</v>
      </c>
      <c r="C117" s="201">
        <f t="shared" si="23"/>
        <v>0</v>
      </c>
      <c r="D117" s="201">
        <f t="shared" si="31"/>
        <v>0</v>
      </c>
      <c r="E117" s="201">
        <f t="shared" si="24"/>
        <v>0</v>
      </c>
      <c r="F117" s="201">
        <f t="shared" si="25"/>
        <v>0</v>
      </c>
      <c r="G117" s="201">
        <f t="shared" si="25"/>
        <v>0</v>
      </c>
      <c r="H117" s="201">
        <f t="shared" si="26"/>
        <v>0</v>
      </c>
      <c r="I117" s="201">
        <f t="shared" si="26"/>
        <v>0</v>
      </c>
      <c r="J117" s="201">
        <f t="shared" si="27"/>
        <v>0</v>
      </c>
      <c r="K117" s="194">
        <f t="shared" si="28"/>
        <v>0</v>
      </c>
      <c r="T117" s="407">
        <f t="shared" si="29"/>
        <v>0</v>
      </c>
      <c r="U117" s="407">
        <f t="shared" si="19"/>
        <v>0</v>
      </c>
      <c r="V117" s="407">
        <f t="shared" si="30"/>
        <v>0</v>
      </c>
      <c r="W117" s="201">
        <f t="shared" si="32"/>
        <v>0</v>
      </c>
    </row>
    <row r="118" spans="1:23">
      <c r="A118" s="199" t="str">
        <f t="shared" si="21"/>
        <v>TL 15</v>
      </c>
      <c r="B118" s="235">
        <f t="shared" si="22"/>
        <v>0</v>
      </c>
      <c r="C118" s="201">
        <f t="shared" si="23"/>
        <v>0</v>
      </c>
      <c r="D118" s="201">
        <f t="shared" si="31"/>
        <v>0</v>
      </c>
      <c r="E118" s="201">
        <f t="shared" si="24"/>
        <v>0</v>
      </c>
      <c r="F118" s="201">
        <f t="shared" si="25"/>
        <v>0</v>
      </c>
      <c r="G118" s="201">
        <f t="shared" si="25"/>
        <v>0</v>
      </c>
      <c r="H118" s="201">
        <f t="shared" si="26"/>
        <v>0</v>
      </c>
      <c r="I118" s="201">
        <f t="shared" si="26"/>
        <v>0</v>
      </c>
      <c r="J118" s="201">
        <f t="shared" si="27"/>
        <v>0</v>
      </c>
      <c r="K118" s="194">
        <f t="shared" si="28"/>
        <v>0</v>
      </c>
      <c r="T118" s="407">
        <f t="shared" si="29"/>
        <v>0</v>
      </c>
      <c r="U118" s="407">
        <f t="shared" si="19"/>
        <v>0</v>
      </c>
      <c r="V118" s="407">
        <f t="shared" si="30"/>
        <v>0</v>
      </c>
      <c r="W118" s="201">
        <f t="shared" si="32"/>
        <v>0</v>
      </c>
    </row>
    <row r="119" spans="1:23">
      <c r="A119" s="200" t="str">
        <f t="shared" si="21"/>
        <v>TL 16</v>
      </c>
      <c r="B119" s="236">
        <f t="shared" si="22"/>
        <v>0</v>
      </c>
      <c r="C119" s="201">
        <f t="shared" si="23"/>
        <v>0</v>
      </c>
      <c r="D119" s="201">
        <f t="shared" si="31"/>
        <v>0</v>
      </c>
      <c r="E119" s="201">
        <f t="shared" si="24"/>
        <v>0</v>
      </c>
      <c r="F119" s="201">
        <f t="shared" si="25"/>
        <v>0</v>
      </c>
      <c r="G119" s="201">
        <f t="shared" si="25"/>
        <v>0</v>
      </c>
      <c r="H119" s="201">
        <f t="shared" si="26"/>
        <v>0</v>
      </c>
      <c r="I119" s="201">
        <f t="shared" si="26"/>
        <v>0</v>
      </c>
      <c r="J119" s="201">
        <f t="shared" si="27"/>
        <v>0</v>
      </c>
      <c r="K119" s="194">
        <f t="shared" si="28"/>
        <v>0</v>
      </c>
      <c r="T119" s="407">
        <f t="shared" si="29"/>
        <v>0</v>
      </c>
      <c r="U119" s="407">
        <f t="shared" si="19"/>
        <v>0</v>
      </c>
      <c r="V119" s="407">
        <f t="shared" si="30"/>
        <v>0</v>
      </c>
      <c r="W119" s="201">
        <f t="shared" si="32"/>
        <v>0</v>
      </c>
    </row>
    <row r="120" spans="1:23">
      <c r="A120" s="199" t="str">
        <f t="shared" si="21"/>
        <v>TL 17</v>
      </c>
      <c r="B120" s="235">
        <f t="shared" si="22"/>
        <v>0</v>
      </c>
      <c r="C120" s="201">
        <f t="shared" si="23"/>
        <v>0</v>
      </c>
      <c r="D120" s="201">
        <f t="shared" si="31"/>
        <v>0</v>
      </c>
      <c r="E120" s="201">
        <f t="shared" si="24"/>
        <v>0</v>
      </c>
      <c r="F120" s="201">
        <f t="shared" si="25"/>
        <v>0</v>
      </c>
      <c r="G120" s="201">
        <f t="shared" si="25"/>
        <v>0</v>
      </c>
      <c r="H120" s="201">
        <f t="shared" si="26"/>
        <v>0</v>
      </c>
      <c r="I120" s="201">
        <f t="shared" si="26"/>
        <v>0</v>
      </c>
      <c r="J120" s="201">
        <f t="shared" si="27"/>
        <v>0</v>
      </c>
      <c r="K120" s="194">
        <f t="shared" si="28"/>
        <v>0</v>
      </c>
      <c r="T120" s="407">
        <f t="shared" si="29"/>
        <v>0</v>
      </c>
      <c r="U120" s="407">
        <f t="shared" si="19"/>
        <v>0</v>
      </c>
      <c r="V120" s="407">
        <f t="shared" si="30"/>
        <v>0</v>
      </c>
      <c r="W120" s="201">
        <f t="shared" si="32"/>
        <v>0</v>
      </c>
    </row>
    <row r="121" spans="1:23">
      <c r="A121" s="200" t="str">
        <f t="shared" si="21"/>
        <v>TL 18</v>
      </c>
      <c r="B121" s="236">
        <f t="shared" si="22"/>
        <v>0</v>
      </c>
      <c r="C121" s="201">
        <f t="shared" si="23"/>
        <v>0</v>
      </c>
      <c r="D121" s="201">
        <f t="shared" si="31"/>
        <v>0</v>
      </c>
      <c r="E121" s="201">
        <f t="shared" si="24"/>
        <v>0</v>
      </c>
      <c r="F121" s="201">
        <f t="shared" si="25"/>
        <v>0</v>
      </c>
      <c r="G121" s="201">
        <f t="shared" si="25"/>
        <v>0</v>
      </c>
      <c r="H121" s="201">
        <f t="shared" ref="H121:I128" si="33">U82</f>
        <v>0</v>
      </c>
      <c r="I121" s="201">
        <f t="shared" si="33"/>
        <v>0</v>
      </c>
      <c r="J121" s="201">
        <f t="shared" si="27"/>
        <v>0</v>
      </c>
      <c r="K121" s="194">
        <f t="shared" si="28"/>
        <v>0</v>
      </c>
      <c r="T121" s="407">
        <f t="shared" si="29"/>
        <v>0</v>
      </c>
      <c r="U121" s="407">
        <f t="shared" si="19"/>
        <v>0</v>
      </c>
      <c r="V121" s="407">
        <f t="shared" si="30"/>
        <v>0</v>
      </c>
      <c r="W121" s="201">
        <f t="shared" si="32"/>
        <v>0</v>
      </c>
    </row>
    <row r="122" spans="1:23">
      <c r="A122" s="199" t="str">
        <f t="shared" si="21"/>
        <v>TL 19</v>
      </c>
      <c r="B122" s="235">
        <f t="shared" si="22"/>
        <v>0</v>
      </c>
      <c r="C122" s="201">
        <f t="shared" si="23"/>
        <v>0</v>
      </c>
      <c r="D122" s="201">
        <f t="shared" si="31"/>
        <v>0</v>
      </c>
      <c r="E122" s="201">
        <f t="shared" si="24"/>
        <v>0</v>
      </c>
      <c r="F122" s="201">
        <f t="shared" si="25"/>
        <v>0</v>
      </c>
      <c r="G122" s="201">
        <f t="shared" si="25"/>
        <v>0</v>
      </c>
      <c r="H122" s="201">
        <f t="shared" si="33"/>
        <v>0</v>
      </c>
      <c r="I122" s="201">
        <f t="shared" si="33"/>
        <v>0</v>
      </c>
      <c r="J122" s="201">
        <f t="shared" si="27"/>
        <v>0</v>
      </c>
      <c r="K122" s="194">
        <f t="shared" si="28"/>
        <v>0</v>
      </c>
      <c r="T122" s="407">
        <f t="shared" si="29"/>
        <v>0</v>
      </c>
      <c r="U122" s="407">
        <f t="shared" si="19"/>
        <v>0</v>
      </c>
      <c r="V122" s="407">
        <f t="shared" si="30"/>
        <v>0</v>
      </c>
      <c r="W122" s="201">
        <f t="shared" si="32"/>
        <v>0</v>
      </c>
    </row>
    <row r="123" spans="1:23">
      <c r="A123" s="200" t="str">
        <f t="shared" si="21"/>
        <v>TL 20</v>
      </c>
      <c r="B123" s="236">
        <f t="shared" si="22"/>
        <v>0</v>
      </c>
      <c r="C123" s="201">
        <f t="shared" si="23"/>
        <v>0</v>
      </c>
      <c r="D123" s="201">
        <f t="shared" si="31"/>
        <v>0</v>
      </c>
      <c r="E123" s="201">
        <f t="shared" si="24"/>
        <v>0</v>
      </c>
      <c r="F123" s="201">
        <f t="shared" si="25"/>
        <v>0</v>
      </c>
      <c r="G123" s="201">
        <f t="shared" si="25"/>
        <v>0</v>
      </c>
      <c r="H123" s="201">
        <f t="shared" si="33"/>
        <v>0</v>
      </c>
      <c r="I123" s="201">
        <f t="shared" si="33"/>
        <v>0</v>
      </c>
      <c r="J123" s="201">
        <f t="shared" si="27"/>
        <v>0</v>
      </c>
      <c r="K123" s="194">
        <f t="shared" si="28"/>
        <v>0</v>
      </c>
      <c r="T123" s="407">
        <f t="shared" si="29"/>
        <v>0</v>
      </c>
      <c r="U123" s="407">
        <f t="shared" si="19"/>
        <v>0</v>
      </c>
      <c r="V123" s="407">
        <f t="shared" si="30"/>
        <v>0</v>
      </c>
      <c r="W123" s="201">
        <f t="shared" si="32"/>
        <v>0</v>
      </c>
    </row>
    <row r="124" spans="1:23">
      <c r="A124" s="199" t="str">
        <f t="shared" si="21"/>
        <v>TL 21</v>
      </c>
      <c r="B124" s="235">
        <f t="shared" si="22"/>
        <v>0</v>
      </c>
      <c r="C124" s="201">
        <f t="shared" si="23"/>
        <v>0</v>
      </c>
      <c r="D124" s="201">
        <f t="shared" si="31"/>
        <v>0</v>
      </c>
      <c r="E124" s="201">
        <f t="shared" si="24"/>
        <v>0</v>
      </c>
      <c r="F124" s="201">
        <f t="shared" si="25"/>
        <v>0</v>
      </c>
      <c r="G124" s="201">
        <f t="shared" si="25"/>
        <v>0</v>
      </c>
      <c r="H124" s="201">
        <f t="shared" si="33"/>
        <v>0</v>
      </c>
      <c r="I124" s="201">
        <f t="shared" si="33"/>
        <v>0</v>
      </c>
      <c r="J124" s="201">
        <f t="shared" si="27"/>
        <v>0</v>
      </c>
      <c r="K124" s="194">
        <f t="shared" si="28"/>
        <v>0</v>
      </c>
      <c r="T124" s="407">
        <f t="shared" si="29"/>
        <v>0</v>
      </c>
      <c r="U124" s="407">
        <f t="shared" si="19"/>
        <v>0</v>
      </c>
      <c r="V124" s="407">
        <f t="shared" si="30"/>
        <v>0</v>
      </c>
      <c r="W124" s="201">
        <f t="shared" si="32"/>
        <v>0</v>
      </c>
    </row>
    <row r="125" spans="1:23">
      <c r="A125" s="200" t="str">
        <f t="shared" si="21"/>
        <v>TL 22</v>
      </c>
      <c r="B125" s="236">
        <f t="shared" si="22"/>
        <v>0</v>
      </c>
      <c r="C125" s="201">
        <f t="shared" si="23"/>
        <v>0</v>
      </c>
      <c r="D125" s="201">
        <f t="shared" si="31"/>
        <v>0</v>
      </c>
      <c r="E125" s="201">
        <f t="shared" si="24"/>
        <v>0</v>
      </c>
      <c r="F125" s="201">
        <f t="shared" si="25"/>
        <v>0</v>
      </c>
      <c r="G125" s="201">
        <f t="shared" si="25"/>
        <v>0</v>
      </c>
      <c r="H125" s="201">
        <f t="shared" si="33"/>
        <v>0</v>
      </c>
      <c r="I125" s="201">
        <f t="shared" si="33"/>
        <v>0</v>
      </c>
      <c r="J125" s="201">
        <f t="shared" si="27"/>
        <v>0</v>
      </c>
      <c r="K125" s="194">
        <f t="shared" si="28"/>
        <v>0</v>
      </c>
      <c r="T125" s="407">
        <f t="shared" si="29"/>
        <v>0</v>
      </c>
      <c r="U125" s="407">
        <f t="shared" si="19"/>
        <v>0</v>
      </c>
      <c r="V125" s="407">
        <f t="shared" si="30"/>
        <v>0</v>
      </c>
      <c r="W125" s="201">
        <f t="shared" si="32"/>
        <v>0</v>
      </c>
    </row>
    <row r="126" spans="1:23">
      <c r="A126" s="199" t="str">
        <f t="shared" si="21"/>
        <v>TL 23</v>
      </c>
      <c r="B126" s="235">
        <f t="shared" si="22"/>
        <v>0</v>
      </c>
      <c r="C126" s="201">
        <f t="shared" si="23"/>
        <v>0</v>
      </c>
      <c r="D126" s="201">
        <f t="shared" si="31"/>
        <v>0</v>
      </c>
      <c r="E126" s="201">
        <f t="shared" si="24"/>
        <v>0</v>
      </c>
      <c r="F126" s="201">
        <f t="shared" si="25"/>
        <v>0</v>
      </c>
      <c r="G126" s="201">
        <f t="shared" si="25"/>
        <v>0</v>
      </c>
      <c r="H126" s="201">
        <f t="shared" si="33"/>
        <v>0</v>
      </c>
      <c r="I126" s="201">
        <f t="shared" si="33"/>
        <v>0</v>
      </c>
      <c r="J126" s="201">
        <f t="shared" si="27"/>
        <v>0</v>
      </c>
      <c r="K126" s="194">
        <f t="shared" si="28"/>
        <v>0</v>
      </c>
      <c r="T126" s="407">
        <f t="shared" si="29"/>
        <v>0</v>
      </c>
      <c r="U126" s="407">
        <f t="shared" si="19"/>
        <v>0</v>
      </c>
      <c r="V126" s="407">
        <f t="shared" si="30"/>
        <v>0</v>
      </c>
      <c r="W126" s="201">
        <f t="shared" si="32"/>
        <v>0</v>
      </c>
    </row>
    <row r="127" spans="1:23">
      <c r="A127" s="200" t="str">
        <f t="shared" si="21"/>
        <v>TL 24</v>
      </c>
      <c r="B127" s="236">
        <f t="shared" si="22"/>
        <v>0</v>
      </c>
      <c r="C127" s="201">
        <f t="shared" si="23"/>
        <v>0</v>
      </c>
      <c r="D127" s="201">
        <f t="shared" si="31"/>
        <v>0</v>
      </c>
      <c r="E127" s="201">
        <f t="shared" si="24"/>
        <v>0</v>
      </c>
      <c r="F127" s="201">
        <f t="shared" si="25"/>
        <v>0</v>
      </c>
      <c r="G127" s="201">
        <f t="shared" si="25"/>
        <v>0</v>
      </c>
      <c r="H127" s="201">
        <f t="shared" si="33"/>
        <v>0</v>
      </c>
      <c r="I127" s="201">
        <f t="shared" si="33"/>
        <v>0</v>
      </c>
      <c r="J127" s="201">
        <f t="shared" si="27"/>
        <v>0</v>
      </c>
      <c r="K127" s="194">
        <f t="shared" si="28"/>
        <v>0</v>
      </c>
      <c r="T127" s="407">
        <f t="shared" si="29"/>
        <v>0</v>
      </c>
      <c r="U127" s="407">
        <f t="shared" si="19"/>
        <v>0</v>
      </c>
      <c r="V127" s="407">
        <f t="shared" si="30"/>
        <v>0</v>
      </c>
      <c r="W127" s="201">
        <f t="shared" si="32"/>
        <v>0</v>
      </c>
    </row>
    <row r="128" spans="1:23">
      <c r="A128" s="199" t="str">
        <f t="shared" si="21"/>
        <v>TL 25</v>
      </c>
      <c r="B128" s="235">
        <f t="shared" si="22"/>
        <v>0</v>
      </c>
      <c r="C128" s="201">
        <f t="shared" si="23"/>
        <v>0</v>
      </c>
      <c r="D128" s="201">
        <f t="shared" si="31"/>
        <v>0</v>
      </c>
      <c r="E128" s="201">
        <f t="shared" si="24"/>
        <v>0</v>
      </c>
      <c r="F128" s="201">
        <f t="shared" si="25"/>
        <v>0</v>
      </c>
      <c r="G128" s="201">
        <f t="shared" si="25"/>
        <v>0</v>
      </c>
      <c r="H128" s="201">
        <f t="shared" si="33"/>
        <v>0</v>
      </c>
      <c r="I128" s="201">
        <f t="shared" si="33"/>
        <v>0</v>
      </c>
      <c r="J128" s="201">
        <f t="shared" si="27"/>
        <v>0</v>
      </c>
      <c r="K128" s="194">
        <f t="shared" si="28"/>
        <v>0</v>
      </c>
      <c r="T128" s="407">
        <f t="shared" si="29"/>
        <v>0</v>
      </c>
      <c r="U128" s="407">
        <f t="shared" si="19"/>
        <v>0</v>
      </c>
      <c r="V128" s="407">
        <f t="shared" si="30"/>
        <v>0</v>
      </c>
      <c r="W128" s="201">
        <f t="shared" si="32"/>
        <v>0</v>
      </c>
    </row>
    <row r="129" spans="1:22" ht="18.75">
      <c r="A129" s="335"/>
      <c r="B129" s="336"/>
      <c r="C129" s="203">
        <f>SUM(C104:C128)</f>
        <v>0</v>
      </c>
      <c r="D129" s="202"/>
      <c r="E129" s="203">
        <f>SUM(E104:E128)</f>
        <v>0</v>
      </c>
      <c r="F129" s="204">
        <f t="shared" ref="F129" si="34">IF(C129=0,0,E129/C129)</f>
        <v>0</v>
      </c>
      <c r="G129" s="202"/>
      <c r="H129" s="202"/>
      <c r="I129" s="202"/>
      <c r="J129" s="202"/>
      <c r="K129" s="337">
        <f>SUM(K104:K128)</f>
        <v>0</v>
      </c>
    </row>
    <row r="130" spans="1:22" ht="15.75" thickBot="1">
      <c r="A130" s="338"/>
      <c r="B130" s="339"/>
      <c r="C130" s="340" t="s">
        <v>49</v>
      </c>
      <c r="D130" s="341"/>
      <c r="E130" s="340" t="s">
        <v>49</v>
      </c>
      <c r="F130" s="340" t="s">
        <v>49</v>
      </c>
      <c r="G130" s="58"/>
      <c r="H130" s="58"/>
      <c r="I130" s="341"/>
      <c r="J130" s="342"/>
      <c r="K130" s="343" t="s">
        <v>49</v>
      </c>
    </row>
    <row r="131" spans="1:22">
      <c r="B131" s="284"/>
      <c r="C131" s="37"/>
      <c r="D131" s="37"/>
      <c r="E131" s="37"/>
      <c r="F131" s="37"/>
      <c r="G131" s="37"/>
      <c r="H131" s="37"/>
      <c r="I131" s="37"/>
    </row>
    <row r="132" spans="1:22">
      <c r="B132" s="284"/>
      <c r="C132" s="37"/>
      <c r="D132" s="37"/>
      <c r="E132" s="37"/>
      <c r="F132" s="37"/>
      <c r="G132" s="37"/>
      <c r="H132" s="37"/>
      <c r="I132" s="37"/>
    </row>
    <row r="133" spans="1:22" ht="21">
      <c r="A133" s="276" t="s">
        <v>50</v>
      </c>
      <c r="B133" s="306" t="s">
        <v>445</v>
      </c>
      <c r="C133" s="2"/>
      <c r="D133" s="2"/>
      <c r="E133" s="2"/>
      <c r="F133" s="2"/>
      <c r="G133" s="2"/>
      <c r="H133" s="2"/>
      <c r="I133" s="2"/>
      <c r="J133" s="277"/>
      <c r="K133" s="277"/>
      <c r="L133" s="278"/>
      <c r="M133" s="278"/>
      <c r="N133" s="278"/>
      <c r="O133" s="278"/>
    </row>
    <row r="134" spans="1:22">
      <c r="B134" s="284"/>
      <c r="C134" s="37"/>
      <c r="D134" s="37"/>
      <c r="E134" s="37"/>
      <c r="F134" s="37"/>
      <c r="G134" s="37"/>
      <c r="H134" s="37"/>
      <c r="I134" s="37"/>
    </row>
    <row r="135" spans="1:22" ht="15.75" thickBot="1">
      <c r="A135" s="281" t="s">
        <v>441</v>
      </c>
      <c r="B135" s="284"/>
      <c r="C135" s="37"/>
      <c r="D135" s="37"/>
      <c r="E135" s="37"/>
      <c r="F135" s="37"/>
      <c r="G135" s="37"/>
      <c r="H135" s="37"/>
      <c r="I135" s="37"/>
    </row>
    <row r="136" spans="1:22" ht="45" customHeight="1">
      <c r="A136" s="561" t="s">
        <v>2</v>
      </c>
      <c r="B136" s="612" t="s">
        <v>51</v>
      </c>
      <c r="C136" s="42" t="s">
        <v>425</v>
      </c>
      <c r="D136" s="244" t="s">
        <v>430</v>
      </c>
      <c r="E136" s="593" t="s">
        <v>31</v>
      </c>
      <c r="F136" s="244" t="s">
        <v>431</v>
      </c>
      <c r="G136" s="593" t="s">
        <v>52</v>
      </c>
      <c r="H136" s="593" t="s">
        <v>34</v>
      </c>
      <c r="I136" s="43" t="s">
        <v>35</v>
      </c>
      <c r="T136" s="621"/>
      <c r="U136" s="621"/>
      <c r="V136" s="621"/>
    </row>
    <row r="137" spans="1:22">
      <c r="A137" s="611"/>
      <c r="B137" s="613"/>
      <c r="C137" s="327" t="s">
        <v>147</v>
      </c>
      <c r="D137" s="245" t="s">
        <v>147</v>
      </c>
      <c r="E137" s="594"/>
      <c r="F137" s="246" t="s">
        <v>255</v>
      </c>
      <c r="G137" s="594"/>
      <c r="H137" s="594"/>
      <c r="I137" s="328" t="s">
        <v>269</v>
      </c>
      <c r="T137" s="621"/>
      <c r="U137" s="621"/>
      <c r="V137" s="621"/>
    </row>
    <row r="138" spans="1:22">
      <c r="A138" s="611"/>
      <c r="B138" s="602" t="s">
        <v>24</v>
      </c>
      <c r="C138" s="344" t="s">
        <v>37</v>
      </c>
      <c r="D138" s="345" t="s">
        <v>53</v>
      </c>
      <c r="E138" s="345" t="s">
        <v>54</v>
      </c>
      <c r="F138" s="345" t="s">
        <v>38</v>
      </c>
      <c r="G138" s="345" t="s">
        <v>39</v>
      </c>
      <c r="H138" s="345" t="s">
        <v>40</v>
      </c>
      <c r="I138" s="346" t="s">
        <v>41</v>
      </c>
      <c r="T138" s="408"/>
      <c r="U138" s="408"/>
      <c r="V138" s="408"/>
    </row>
    <row r="139" spans="1:22" ht="15.75" thickBot="1">
      <c r="A139" s="562"/>
      <c r="B139" s="603"/>
      <c r="C139" s="347"/>
      <c r="D139" s="348"/>
      <c r="E139" s="349" t="s">
        <v>55</v>
      </c>
      <c r="F139" s="348"/>
      <c r="G139" s="348"/>
      <c r="H139" s="349" t="s">
        <v>56</v>
      </c>
      <c r="I139" s="350" t="s">
        <v>57</v>
      </c>
      <c r="T139" s="408"/>
      <c r="U139" s="408"/>
      <c r="V139" s="408"/>
    </row>
    <row r="140" spans="1:22">
      <c r="A140" s="199" t="str">
        <f>A104</f>
        <v>TL 1</v>
      </c>
      <c r="B140" s="235" t="str">
        <f>AA65</f>
        <v>glass</v>
      </c>
      <c r="C140" s="201">
        <f t="shared" ref="C140:C161" si="35">C104</f>
        <v>0</v>
      </c>
      <c r="D140" s="201">
        <f t="shared" ref="D140:D161" si="36">E104</f>
        <v>0</v>
      </c>
      <c r="E140" s="201">
        <f>IF(C140=0,0,D140/C140)</f>
        <v>0</v>
      </c>
      <c r="F140" s="201">
        <f t="shared" ref="F140:F161" si="37">W65</f>
        <v>5.8940000000000001</v>
      </c>
      <c r="G140" s="210">
        <f>Z65</f>
        <v>5</v>
      </c>
      <c r="H140" s="201">
        <f>E140*F140*G140</f>
        <v>0</v>
      </c>
      <c r="I140" s="194">
        <f>C140*H140</f>
        <v>0</v>
      </c>
      <c r="T140" s="409"/>
      <c r="U140" s="409"/>
      <c r="V140" s="409"/>
    </row>
    <row r="141" spans="1:22">
      <c r="A141" s="200" t="str">
        <f t="shared" ref="A141:A156" si="38">A105</f>
        <v>TL 2</v>
      </c>
      <c r="B141" s="236">
        <f t="shared" ref="B141:B164" si="39">AA66</f>
        <v>0</v>
      </c>
      <c r="C141" s="188">
        <f t="shared" si="35"/>
        <v>0</v>
      </c>
      <c r="D141" s="188">
        <f t="shared" si="36"/>
        <v>0</v>
      </c>
      <c r="E141" s="188">
        <f t="shared" ref="E141:E165" si="40">IF(C141=0,0,D141/C141)</f>
        <v>0</v>
      </c>
      <c r="F141" s="188">
        <f t="shared" si="37"/>
        <v>0</v>
      </c>
      <c r="G141" s="211">
        <f t="shared" ref="G141:G164" si="41">Z66</f>
        <v>5</v>
      </c>
      <c r="H141" s="188">
        <f t="shared" ref="H141:H164" si="42">E141*F141*G141</f>
        <v>0</v>
      </c>
      <c r="I141" s="189">
        <f t="shared" ref="I141:I162" si="43">C141*H141</f>
        <v>0</v>
      </c>
      <c r="T141" s="409"/>
      <c r="U141" s="409"/>
      <c r="V141" s="409"/>
    </row>
    <row r="142" spans="1:22">
      <c r="A142" s="200" t="str">
        <f t="shared" si="38"/>
        <v>TL 3</v>
      </c>
      <c r="B142" s="236">
        <f t="shared" si="39"/>
        <v>0</v>
      </c>
      <c r="C142" s="188">
        <f t="shared" si="35"/>
        <v>0</v>
      </c>
      <c r="D142" s="188">
        <f t="shared" si="36"/>
        <v>0</v>
      </c>
      <c r="E142" s="188">
        <f t="shared" si="40"/>
        <v>0</v>
      </c>
      <c r="F142" s="188">
        <f t="shared" si="37"/>
        <v>0</v>
      </c>
      <c r="G142" s="211">
        <f t="shared" si="41"/>
        <v>5</v>
      </c>
      <c r="H142" s="188">
        <f t="shared" si="42"/>
        <v>0</v>
      </c>
      <c r="I142" s="189">
        <f t="shared" si="43"/>
        <v>0</v>
      </c>
      <c r="T142" s="409"/>
      <c r="U142" s="409"/>
      <c r="V142" s="409"/>
    </row>
    <row r="143" spans="1:22">
      <c r="A143" s="200" t="str">
        <f t="shared" si="38"/>
        <v>TL 4</v>
      </c>
      <c r="B143" s="236">
        <f t="shared" si="39"/>
        <v>0</v>
      </c>
      <c r="C143" s="188">
        <f t="shared" si="35"/>
        <v>0</v>
      </c>
      <c r="D143" s="188">
        <f t="shared" si="36"/>
        <v>0</v>
      </c>
      <c r="E143" s="188">
        <f t="shared" si="40"/>
        <v>0</v>
      </c>
      <c r="F143" s="188">
        <f t="shared" si="37"/>
        <v>0</v>
      </c>
      <c r="G143" s="211">
        <f t="shared" si="41"/>
        <v>5</v>
      </c>
      <c r="H143" s="188">
        <f t="shared" si="42"/>
        <v>0</v>
      </c>
      <c r="I143" s="189">
        <f t="shared" si="43"/>
        <v>0</v>
      </c>
      <c r="T143" s="409"/>
      <c r="U143" s="409"/>
      <c r="V143" s="409"/>
    </row>
    <row r="144" spans="1:22">
      <c r="A144" s="200" t="str">
        <f t="shared" si="38"/>
        <v>TL 5</v>
      </c>
      <c r="B144" s="236">
        <f t="shared" si="39"/>
        <v>0</v>
      </c>
      <c r="C144" s="188">
        <f t="shared" si="35"/>
        <v>0</v>
      </c>
      <c r="D144" s="188">
        <f t="shared" si="36"/>
        <v>0</v>
      </c>
      <c r="E144" s="188">
        <f t="shared" si="40"/>
        <v>0</v>
      </c>
      <c r="F144" s="188">
        <f t="shared" si="37"/>
        <v>0</v>
      </c>
      <c r="G144" s="211">
        <f t="shared" si="41"/>
        <v>5</v>
      </c>
      <c r="H144" s="188">
        <f t="shared" si="42"/>
        <v>0</v>
      </c>
      <c r="I144" s="189">
        <f t="shared" si="43"/>
        <v>0</v>
      </c>
      <c r="T144" s="409"/>
      <c r="U144" s="409"/>
      <c r="V144" s="409"/>
    </row>
    <row r="145" spans="1:22">
      <c r="A145" s="200" t="str">
        <f t="shared" si="38"/>
        <v>TL 6</v>
      </c>
      <c r="B145" s="236">
        <f t="shared" si="39"/>
        <v>0</v>
      </c>
      <c r="C145" s="188">
        <f t="shared" si="35"/>
        <v>0</v>
      </c>
      <c r="D145" s="188">
        <f t="shared" si="36"/>
        <v>0</v>
      </c>
      <c r="E145" s="188">
        <f t="shared" si="40"/>
        <v>0</v>
      </c>
      <c r="F145" s="188">
        <f t="shared" si="37"/>
        <v>0</v>
      </c>
      <c r="G145" s="211">
        <f t="shared" si="41"/>
        <v>5</v>
      </c>
      <c r="H145" s="188">
        <f t="shared" si="42"/>
        <v>0</v>
      </c>
      <c r="I145" s="189">
        <f t="shared" si="43"/>
        <v>0</v>
      </c>
      <c r="T145" s="409"/>
      <c r="U145" s="409"/>
      <c r="V145" s="409"/>
    </row>
    <row r="146" spans="1:22">
      <c r="A146" s="200" t="str">
        <f t="shared" si="38"/>
        <v>TL 7</v>
      </c>
      <c r="B146" s="236">
        <f t="shared" si="39"/>
        <v>0</v>
      </c>
      <c r="C146" s="188">
        <f t="shared" si="35"/>
        <v>0</v>
      </c>
      <c r="D146" s="188">
        <f t="shared" si="36"/>
        <v>0</v>
      </c>
      <c r="E146" s="188">
        <f t="shared" si="40"/>
        <v>0</v>
      </c>
      <c r="F146" s="188">
        <f t="shared" si="37"/>
        <v>0</v>
      </c>
      <c r="G146" s="211">
        <f t="shared" si="41"/>
        <v>5</v>
      </c>
      <c r="H146" s="188">
        <f t="shared" si="42"/>
        <v>0</v>
      </c>
      <c r="I146" s="189">
        <f t="shared" si="43"/>
        <v>0</v>
      </c>
      <c r="T146" s="409"/>
      <c r="U146" s="409"/>
      <c r="V146" s="409"/>
    </row>
    <row r="147" spans="1:22">
      <c r="A147" s="200" t="str">
        <f t="shared" si="38"/>
        <v>TL 8</v>
      </c>
      <c r="B147" s="236">
        <f t="shared" si="39"/>
        <v>0</v>
      </c>
      <c r="C147" s="188">
        <f t="shared" si="35"/>
        <v>0</v>
      </c>
      <c r="D147" s="188">
        <f t="shared" si="36"/>
        <v>0</v>
      </c>
      <c r="E147" s="188">
        <f t="shared" ref="E147:E151" si="44">IF(C147=0,0,D147/C147)</f>
        <v>0</v>
      </c>
      <c r="F147" s="188">
        <f t="shared" si="37"/>
        <v>0</v>
      </c>
      <c r="G147" s="211">
        <f t="shared" si="41"/>
        <v>5</v>
      </c>
      <c r="H147" s="188">
        <f t="shared" ref="H147:H151" si="45">E147*F147*G147</f>
        <v>0</v>
      </c>
      <c r="I147" s="189">
        <f t="shared" ref="I147:I151" si="46">C147*H147</f>
        <v>0</v>
      </c>
      <c r="T147" s="409"/>
      <c r="U147" s="409"/>
      <c r="V147" s="409"/>
    </row>
    <row r="148" spans="1:22">
      <c r="A148" s="200" t="str">
        <f t="shared" si="38"/>
        <v>TL 9</v>
      </c>
      <c r="B148" s="236">
        <f t="shared" si="39"/>
        <v>0</v>
      </c>
      <c r="C148" s="188">
        <f t="shared" si="35"/>
        <v>0</v>
      </c>
      <c r="D148" s="188">
        <f t="shared" si="36"/>
        <v>0</v>
      </c>
      <c r="E148" s="188">
        <f t="shared" si="44"/>
        <v>0</v>
      </c>
      <c r="F148" s="188">
        <f t="shared" si="37"/>
        <v>0</v>
      </c>
      <c r="G148" s="211">
        <f t="shared" si="41"/>
        <v>5</v>
      </c>
      <c r="H148" s="188">
        <f t="shared" si="45"/>
        <v>0</v>
      </c>
      <c r="I148" s="189">
        <f t="shared" si="46"/>
        <v>0</v>
      </c>
      <c r="T148" s="409"/>
      <c r="U148" s="409"/>
      <c r="V148" s="409"/>
    </row>
    <row r="149" spans="1:22">
      <c r="A149" s="200" t="str">
        <f t="shared" si="38"/>
        <v>TL 10</v>
      </c>
      <c r="B149" s="236">
        <f t="shared" si="39"/>
        <v>0</v>
      </c>
      <c r="C149" s="188">
        <f t="shared" si="35"/>
        <v>0</v>
      </c>
      <c r="D149" s="188">
        <f t="shared" si="36"/>
        <v>0</v>
      </c>
      <c r="E149" s="188">
        <f t="shared" si="44"/>
        <v>0</v>
      </c>
      <c r="F149" s="188">
        <f t="shared" si="37"/>
        <v>0</v>
      </c>
      <c r="G149" s="211">
        <f t="shared" si="41"/>
        <v>5</v>
      </c>
      <c r="H149" s="188">
        <f t="shared" si="45"/>
        <v>0</v>
      </c>
      <c r="I149" s="189">
        <f t="shared" si="46"/>
        <v>0</v>
      </c>
      <c r="T149" s="409"/>
      <c r="U149" s="409"/>
      <c r="V149" s="409"/>
    </row>
    <row r="150" spans="1:22">
      <c r="A150" s="200" t="str">
        <f t="shared" si="38"/>
        <v>TL 11</v>
      </c>
      <c r="B150" s="236">
        <f t="shared" si="39"/>
        <v>0</v>
      </c>
      <c r="C150" s="188">
        <f t="shared" si="35"/>
        <v>0</v>
      </c>
      <c r="D150" s="188">
        <f t="shared" si="36"/>
        <v>0</v>
      </c>
      <c r="E150" s="188">
        <f t="shared" si="44"/>
        <v>0</v>
      </c>
      <c r="F150" s="188">
        <f t="shared" si="37"/>
        <v>0</v>
      </c>
      <c r="G150" s="211">
        <f t="shared" si="41"/>
        <v>5</v>
      </c>
      <c r="H150" s="188">
        <f t="shared" si="45"/>
        <v>0</v>
      </c>
      <c r="I150" s="189">
        <f t="shared" si="46"/>
        <v>0</v>
      </c>
      <c r="T150" s="409"/>
      <c r="U150" s="409"/>
      <c r="V150" s="409"/>
    </row>
    <row r="151" spans="1:22">
      <c r="A151" s="200" t="str">
        <f t="shared" si="38"/>
        <v>TL 12</v>
      </c>
      <c r="B151" s="236">
        <f t="shared" si="39"/>
        <v>0</v>
      </c>
      <c r="C151" s="188">
        <f t="shared" si="35"/>
        <v>0</v>
      </c>
      <c r="D151" s="188">
        <f t="shared" si="36"/>
        <v>0</v>
      </c>
      <c r="E151" s="188">
        <f t="shared" si="44"/>
        <v>0</v>
      </c>
      <c r="F151" s="188">
        <f t="shared" si="37"/>
        <v>0</v>
      </c>
      <c r="G151" s="211">
        <f t="shared" si="41"/>
        <v>5</v>
      </c>
      <c r="H151" s="188">
        <f t="shared" si="45"/>
        <v>0</v>
      </c>
      <c r="I151" s="189">
        <f t="shared" si="46"/>
        <v>0</v>
      </c>
      <c r="T151" s="409"/>
      <c r="U151" s="409"/>
      <c r="V151" s="409"/>
    </row>
    <row r="152" spans="1:22">
      <c r="A152" s="200" t="str">
        <f t="shared" si="38"/>
        <v>TL 13</v>
      </c>
      <c r="B152" s="236">
        <f t="shared" si="39"/>
        <v>0</v>
      </c>
      <c r="C152" s="188">
        <f t="shared" si="35"/>
        <v>0</v>
      </c>
      <c r="D152" s="188">
        <f t="shared" si="36"/>
        <v>0</v>
      </c>
      <c r="E152" s="188">
        <f t="shared" ref="E152:E156" si="47">IF(C152=0,0,D152/C152)</f>
        <v>0</v>
      </c>
      <c r="F152" s="188">
        <f t="shared" si="37"/>
        <v>0</v>
      </c>
      <c r="G152" s="211">
        <f t="shared" si="41"/>
        <v>5</v>
      </c>
      <c r="H152" s="188">
        <f t="shared" ref="H152:H156" si="48">E152*F152*G152</f>
        <v>0</v>
      </c>
      <c r="I152" s="189">
        <f t="shared" ref="I152:I156" si="49">C152*H152</f>
        <v>0</v>
      </c>
      <c r="T152" s="409"/>
      <c r="U152" s="409"/>
      <c r="V152" s="409"/>
    </row>
    <row r="153" spans="1:22">
      <c r="A153" s="200" t="str">
        <f t="shared" si="38"/>
        <v>TL 14</v>
      </c>
      <c r="B153" s="236">
        <f t="shared" si="39"/>
        <v>0</v>
      </c>
      <c r="C153" s="188">
        <f t="shared" si="35"/>
        <v>0</v>
      </c>
      <c r="D153" s="188">
        <f t="shared" si="36"/>
        <v>0</v>
      </c>
      <c r="E153" s="188">
        <f t="shared" si="47"/>
        <v>0</v>
      </c>
      <c r="F153" s="188">
        <f t="shared" si="37"/>
        <v>0</v>
      </c>
      <c r="G153" s="211">
        <f t="shared" si="41"/>
        <v>5</v>
      </c>
      <c r="H153" s="188">
        <f t="shared" si="48"/>
        <v>0</v>
      </c>
      <c r="I153" s="189">
        <f t="shared" si="49"/>
        <v>0</v>
      </c>
      <c r="T153" s="409"/>
      <c r="U153" s="409"/>
      <c r="V153" s="409"/>
    </row>
    <row r="154" spans="1:22">
      <c r="A154" s="200" t="str">
        <f t="shared" si="38"/>
        <v>TL 15</v>
      </c>
      <c r="B154" s="236">
        <f t="shared" si="39"/>
        <v>0</v>
      </c>
      <c r="C154" s="188">
        <f t="shared" si="35"/>
        <v>0</v>
      </c>
      <c r="D154" s="188">
        <f t="shared" si="36"/>
        <v>0</v>
      </c>
      <c r="E154" s="188">
        <f t="shared" si="47"/>
        <v>0</v>
      </c>
      <c r="F154" s="188">
        <f t="shared" si="37"/>
        <v>0</v>
      </c>
      <c r="G154" s="211">
        <f t="shared" si="41"/>
        <v>5</v>
      </c>
      <c r="H154" s="188">
        <f t="shared" si="48"/>
        <v>0</v>
      </c>
      <c r="I154" s="189">
        <f t="shared" si="49"/>
        <v>0</v>
      </c>
      <c r="T154" s="409"/>
      <c r="U154" s="409"/>
      <c r="V154" s="409"/>
    </row>
    <row r="155" spans="1:22">
      <c r="A155" s="200" t="str">
        <f t="shared" si="38"/>
        <v>TL 16</v>
      </c>
      <c r="B155" s="236">
        <f t="shared" si="39"/>
        <v>0</v>
      </c>
      <c r="C155" s="188">
        <f t="shared" si="35"/>
        <v>0</v>
      </c>
      <c r="D155" s="188">
        <f t="shared" si="36"/>
        <v>0</v>
      </c>
      <c r="E155" s="188">
        <f t="shared" si="47"/>
        <v>0</v>
      </c>
      <c r="F155" s="188">
        <f t="shared" si="37"/>
        <v>0</v>
      </c>
      <c r="G155" s="211">
        <f t="shared" si="41"/>
        <v>5</v>
      </c>
      <c r="H155" s="188">
        <f t="shared" si="48"/>
        <v>0</v>
      </c>
      <c r="I155" s="189">
        <f t="shared" si="49"/>
        <v>0</v>
      </c>
      <c r="T155" s="409"/>
      <c r="U155" s="409"/>
      <c r="V155" s="409"/>
    </row>
    <row r="156" spans="1:22">
      <c r="A156" s="200" t="str">
        <f t="shared" si="38"/>
        <v>TL 17</v>
      </c>
      <c r="B156" s="236">
        <f t="shared" si="39"/>
        <v>0</v>
      </c>
      <c r="C156" s="188">
        <f t="shared" si="35"/>
        <v>0</v>
      </c>
      <c r="D156" s="188">
        <f t="shared" si="36"/>
        <v>0</v>
      </c>
      <c r="E156" s="188">
        <f t="shared" si="47"/>
        <v>0</v>
      </c>
      <c r="F156" s="188">
        <f t="shared" si="37"/>
        <v>0</v>
      </c>
      <c r="G156" s="211">
        <f t="shared" si="41"/>
        <v>5</v>
      </c>
      <c r="H156" s="188">
        <f t="shared" si="48"/>
        <v>0</v>
      </c>
      <c r="I156" s="189">
        <f t="shared" si="49"/>
        <v>0</v>
      </c>
      <c r="T156" s="409"/>
      <c r="U156" s="409"/>
      <c r="V156" s="409"/>
    </row>
    <row r="157" spans="1:22">
      <c r="A157" s="200" t="str">
        <f t="shared" ref="A157:A164" si="50">A121</f>
        <v>TL 18</v>
      </c>
      <c r="B157" s="236">
        <f t="shared" si="39"/>
        <v>0</v>
      </c>
      <c r="C157" s="188">
        <f t="shared" si="35"/>
        <v>0</v>
      </c>
      <c r="D157" s="188">
        <f t="shared" si="36"/>
        <v>0</v>
      </c>
      <c r="E157" s="188">
        <f t="shared" ref="E157:E161" si="51">IF(C157=0,0,D157/C157)</f>
        <v>0</v>
      </c>
      <c r="F157" s="188">
        <f t="shared" si="37"/>
        <v>0</v>
      </c>
      <c r="G157" s="211">
        <f t="shared" si="41"/>
        <v>5</v>
      </c>
      <c r="H157" s="188">
        <f t="shared" ref="H157:H161" si="52">E157*F157*G157</f>
        <v>0</v>
      </c>
      <c r="I157" s="189">
        <f t="shared" ref="I157:I161" si="53">C157*H157</f>
        <v>0</v>
      </c>
      <c r="T157" s="409"/>
      <c r="U157" s="409"/>
      <c r="V157" s="409"/>
    </row>
    <row r="158" spans="1:22">
      <c r="A158" s="200" t="str">
        <f t="shared" si="50"/>
        <v>TL 19</v>
      </c>
      <c r="B158" s="236">
        <f t="shared" si="39"/>
        <v>0</v>
      </c>
      <c r="C158" s="188">
        <f t="shared" si="35"/>
        <v>0</v>
      </c>
      <c r="D158" s="188">
        <f t="shared" si="36"/>
        <v>0</v>
      </c>
      <c r="E158" s="188">
        <f t="shared" si="51"/>
        <v>0</v>
      </c>
      <c r="F158" s="188">
        <f t="shared" si="37"/>
        <v>0</v>
      </c>
      <c r="G158" s="211">
        <f t="shared" si="41"/>
        <v>5</v>
      </c>
      <c r="H158" s="188">
        <f t="shared" si="52"/>
        <v>0</v>
      </c>
      <c r="I158" s="189">
        <f t="shared" si="53"/>
        <v>0</v>
      </c>
      <c r="T158" s="409"/>
      <c r="U158" s="409"/>
      <c r="V158" s="409"/>
    </row>
    <row r="159" spans="1:22">
      <c r="A159" s="200" t="str">
        <f t="shared" si="50"/>
        <v>TL 20</v>
      </c>
      <c r="B159" s="236">
        <f t="shared" si="39"/>
        <v>0</v>
      </c>
      <c r="C159" s="188">
        <f t="shared" si="35"/>
        <v>0</v>
      </c>
      <c r="D159" s="188">
        <f t="shared" si="36"/>
        <v>0</v>
      </c>
      <c r="E159" s="188">
        <f t="shared" si="51"/>
        <v>0</v>
      </c>
      <c r="F159" s="188">
        <f t="shared" si="37"/>
        <v>0</v>
      </c>
      <c r="G159" s="211">
        <f t="shared" si="41"/>
        <v>5</v>
      </c>
      <c r="H159" s="188">
        <f t="shared" si="52"/>
        <v>0</v>
      </c>
      <c r="I159" s="189">
        <f t="shared" si="53"/>
        <v>0</v>
      </c>
      <c r="T159" s="409"/>
      <c r="U159" s="409"/>
      <c r="V159" s="409"/>
    </row>
    <row r="160" spans="1:22">
      <c r="A160" s="200" t="str">
        <f t="shared" si="50"/>
        <v>TL 21</v>
      </c>
      <c r="B160" s="236">
        <f t="shared" si="39"/>
        <v>0</v>
      </c>
      <c r="C160" s="188">
        <f t="shared" si="35"/>
        <v>0</v>
      </c>
      <c r="D160" s="188">
        <f t="shared" si="36"/>
        <v>0</v>
      </c>
      <c r="E160" s="188">
        <f t="shared" si="51"/>
        <v>0</v>
      </c>
      <c r="F160" s="188">
        <f t="shared" si="37"/>
        <v>0</v>
      </c>
      <c r="G160" s="211">
        <f t="shared" si="41"/>
        <v>5</v>
      </c>
      <c r="H160" s="188">
        <f t="shared" si="52"/>
        <v>0</v>
      </c>
      <c r="I160" s="189">
        <f t="shared" si="53"/>
        <v>0</v>
      </c>
      <c r="T160" s="409"/>
      <c r="U160" s="409"/>
      <c r="V160" s="409"/>
    </row>
    <row r="161" spans="1:22">
      <c r="A161" s="200" t="str">
        <f t="shared" si="50"/>
        <v>TL 22</v>
      </c>
      <c r="B161" s="236">
        <f t="shared" si="39"/>
        <v>0</v>
      </c>
      <c r="C161" s="188">
        <f t="shared" si="35"/>
        <v>0</v>
      </c>
      <c r="D161" s="188">
        <f t="shared" si="36"/>
        <v>0</v>
      </c>
      <c r="E161" s="188">
        <f t="shared" si="51"/>
        <v>0</v>
      </c>
      <c r="F161" s="188">
        <f t="shared" si="37"/>
        <v>0</v>
      </c>
      <c r="G161" s="211">
        <f t="shared" si="41"/>
        <v>5</v>
      </c>
      <c r="H161" s="188">
        <f t="shared" si="52"/>
        <v>0</v>
      </c>
      <c r="I161" s="189">
        <f t="shared" si="53"/>
        <v>0</v>
      </c>
      <c r="T161" s="409"/>
      <c r="U161" s="409"/>
      <c r="V161" s="409"/>
    </row>
    <row r="162" spans="1:22">
      <c r="A162" s="200" t="str">
        <f t="shared" si="50"/>
        <v>TL 23</v>
      </c>
      <c r="B162" s="236">
        <f t="shared" si="39"/>
        <v>0</v>
      </c>
      <c r="C162" s="188">
        <f t="shared" ref="C162" si="54">C126</f>
        <v>0</v>
      </c>
      <c r="D162" s="188">
        <f t="shared" ref="D162:D164" si="55">E126</f>
        <v>0</v>
      </c>
      <c r="E162" s="188">
        <f t="shared" si="40"/>
        <v>0</v>
      </c>
      <c r="F162" s="188">
        <f t="shared" ref="F162" si="56">W87</f>
        <v>0</v>
      </c>
      <c r="G162" s="211">
        <f t="shared" si="41"/>
        <v>5</v>
      </c>
      <c r="H162" s="188">
        <f t="shared" si="42"/>
        <v>0</v>
      </c>
      <c r="I162" s="189">
        <f t="shared" si="43"/>
        <v>0</v>
      </c>
      <c r="T162" s="409"/>
      <c r="U162" s="409"/>
      <c r="V162" s="409"/>
    </row>
    <row r="163" spans="1:22">
      <c r="A163" s="200" t="str">
        <f t="shared" si="50"/>
        <v>TL 24</v>
      </c>
      <c r="B163" s="236">
        <f t="shared" si="39"/>
        <v>0</v>
      </c>
      <c r="C163" s="188">
        <f>E88</f>
        <v>0</v>
      </c>
      <c r="D163" s="188">
        <f t="shared" si="55"/>
        <v>0</v>
      </c>
      <c r="E163" s="188">
        <f t="shared" si="40"/>
        <v>0</v>
      </c>
      <c r="F163" s="188">
        <f>W88</f>
        <v>0</v>
      </c>
      <c r="G163" s="211">
        <f t="shared" si="41"/>
        <v>5</v>
      </c>
      <c r="H163" s="188">
        <f t="shared" si="42"/>
        <v>0</v>
      </c>
      <c r="I163" s="189">
        <f>C163*H163</f>
        <v>0</v>
      </c>
      <c r="T163" s="409"/>
      <c r="U163" s="409"/>
      <c r="V163" s="409"/>
    </row>
    <row r="164" spans="1:22">
      <c r="A164" s="200" t="str">
        <f t="shared" si="50"/>
        <v>TL 25</v>
      </c>
      <c r="B164" s="236">
        <f t="shared" si="39"/>
        <v>0</v>
      </c>
      <c r="C164" s="188">
        <f>E89</f>
        <v>0</v>
      </c>
      <c r="D164" s="188">
        <f t="shared" si="55"/>
        <v>0</v>
      </c>
      <c r="E164" s="188">
        <f t="shared" si="40"/>
        <v>0</v>
      </c>
      <c r="F164" s="188">
        <f>W89</f>
        <v>0</v>
      </c>
      <c r="G164" s="211">
        <f t="shared" si="41"/>
        <v>5</v>
      </c>
      <c r="H164" s="188">
        <f t="shared" si="42"/>
        <v>0</v>
      </c>
      <c r="I164" s="189">
        <f>C164*H164</f>
        <v>0</v>
      </c>
      <c r="T164" s="409"/>
      <c r="U164" s="409"/>
      <c r="V164" s="409"/>
    </row>
    <row r="165" spans="1:22" ht="18.75">
      <c r="A165" s="351"/>
      <c r="B165" s="59"/>
      <c r="C165" s="203">
        <f>SUM(C140:C164)</f>
        <v>0</v>
      </c>
      <c r="D165" s="203">
        <f>SUM(D140:D164)</f>
        <v>0</v>
      </c>
      <c r="E165" s="204">
        <f t="shared" si="40"/>
        <v>0</v>
      </c>
      <c r="F165" s="202"/>
      <c r="G165" s="202"/>
      <c r="H165" s="202"/>
      <c r="I165" s="337">
        <f>SUM(I140:I164)</f>
        <v>0</v>
      </c>
    </row>
    <row r="166" spans="1:22" ht="15.75" thickBot="1">
      <c r="A166" s="352"/>
      <c r="B166" s="339"/>
      <c r="C166" s="340" t="s">
        <v>49</v>
      </c>
      <c r="D166" s="340" t="s">
        <v>49</v>
      </c>
      <c r="E166" s="340" t="s">
        <v>49</v>
      </c>
      <c r="F166" s="58"/>
      <c r="G166" s="58"/>
      <c r="H166" s="58"/>
      <c r="I166" s="343" t="s">
        <v>49</v>
      </c>
    </row>
    <row r="167" spans="1:22">
      <c r="B167" s="284"/>
      <c r="C167" s="37"/>
      <c r="D167" s="37"/>
      <c r="E167" s="37"/>
      <c r="F167" s="37"/>
      <c r="G167" s="37"/>
      <c r="H167" s="37"/>
      <c r="I167" s="37"/>
    </row>
    <row r="168" spans="1:22">
      <c r="B168" s="284"/>
      <c r="C168" s="37"/>
      <c r="D168" s="37"/>
      <c r="E168" s="37"/>
      <c r="F168" s="37"/>
      <c r="G168" s="37"/>
      <c r="H168" s="37"/>
      <c r="I168" s="37"/>
    </row>
    <row r="169" spans="1:22" ht="21">
      <c r="A169" s="276" t="s">
        <v>58</v>
      </c>
      <c r="B169" s="306" t="s">
        <v>444</v>
      </c>
      <c r="C169" s="2"/>
      <c r="D169" s="2"/>
      <c r="E169" s="2"/>
      <c r="F169" s="2"/>
      <c r="G169" s="2"/>
      <c r="H169" s="2"/>
      <c r="I169" s="2"/>
      <c r="J169" s="277"/>
      <c r="K169" s="277"/>
      <c r="L169" s="278"/>
      <c r="M169" s="278"/>
      <c r="N169" s="278"/>
      <c r="O169" s="278"/>
    </row>
    <row r="170" spans="1:22">
      <c r="B170" s="284"/>
      <c r="C170" s="37"/>
      <c r="D170" s="37"/>
      <c r="E170" s="37"/>
      <c r="F170" s="37"/>
      <c r="G170" s="37"/>
      <c r="H170" s="37"/>
      <c r="I170" s="37"/>
    </row>
    <row r="171" spans="1:22" ht="15.75" thickBot="1">
      <c r="A171" s="281" t="s">
        <v>442</v>
      </c>
      <c r="B171" s="284"/>
      <c r="C171" s="37"/>
      <c r="D171" s="37"/>
      <c r="E171" s="37"/>
      <c r="F171" s="37"/>
      <c r="G171" s="37"/>
      <c r="H171" s="37"/>
      <c r="I171" s="37"/>
    </row>
    <row r="172" spans="1:22" ht="60" customHeight="1">
      <c r="A172" s="595" t="s">
        <v>2</v>
      </c>
      <c r="B172" s="598" t="s">
        <v>59</v>
      </c>
      <c r="C172" s="42" t="s">
        <v>425</v>
      </c>
      <c r="D172" s="244" t="s">
        <v>430</v>
      </c>
      <c r="E172" s="591" t="s">
        <v>31</v>
      </c>
      <c r="F172" s="591" t="s">
        <v>60</v>
      </c>
      <c r="G172" s="591" t="s">
        <v>61</v>
      </c>
      <c r="H172" s="591" t="s">
        <v>34</v>
      </c>
      <c r="I172" s="43" t="s">
        <v>35</v>
      </c>
    </row>
    <row r="173" spans="1:22">
      <c r="A173" s="596"/>
      <c r="B173" s="599"/>
      <c r="C173" s="327" t="s">
        <v>147</v>
      </c>
      <c r="D173" s="245" t="s">
        <v>147</v>
      </c>
      <c r="E173" s="592"/>
      <c r="F173" s="592"/>
      <c r="G173" s="592"/>
      <c r="H173" s="592"/>
      <c r="I173" s="328" t="s">
        <v>269</v>
      </c>
    </row>
    <row r="174" spans="1:22">
      <c r="A174" s="596"/>
      <c r="B174" s="600" t="s">
        <v>24</v>
      </c>
      <c r="C174" s="344" t="s">
        <v>37</v>
      </c>
      <c r="D174" s="345" t="s">
        <v>53</v>
      </c>
      <c r="E174" s="345" t="s">
        <v>54</v>
      </c>
      <c r="F174" s="345" t="s">
        <v>38</v>
      </c>
      <c r="G174" s="345" t="s">
        <v>39</v>
      </c>
      <c r="H174" s="345" t="s">
        <v>40</v>
      </c>
      <c r="I174" s="346" t="s">
        <v>41</v>
      </c>
      <c r="J174" s="37"/>
    </row>
    <row r="175" spans="1:22" ht="15.75" thickBot="1">
      <c r="A175" s="597"/>
      <c r="B175" s="601"/>
      <c r="C175" s="347"/>
      <c r="D175" s="348"/>
      <c r="E175" s="349" t="s">
        <v>55</v>
      </c>
      <c r="F175" s="348"/>
      <c r="G175" s="349"/>
      <c r="H175" s="349" t="s">
        <v>56</v>
      </c>
      <c r="I175" s="353" t="s">
        <v>57</v>
      </c>
      <c r="J175" s="37"/>
    </row>
    <row r="176" spans="1:22">
      <c r="A176" s="199" t="str">
        <f>A140</f>
        <v>TL 1</v>
      </c>
      <c r="B176" s="235" t="str">
        <f>B140</f>
        <v>glass</v>
      </c>
      <c r="C176" s="201">
        <f t="shared" ref="C176:C197" si="57">C140</f>
        <v>0</v>
      </c>
      <c r="D176" s="201">
        <f t="shared" ref="D176:D197" si="58">E104</f>
        <v>0</v>
      </c>
      <c r="E176" s="201">
        <f>IF(C176=0,0,D176/C176)</f>
        <v>0</v>
      </c>
      <c r="F176" s="201">
        <f t="shared" ref="F176:F197" si="59">Y65</f>
        <v>151</v>
      </c>
      <c r="G176" s="201">
        <f t="shared" ref="G176:G197" si="60">X65</f>
        <v>1.0011627906976743</v>
      </c>
      <c r="H176" s="201">
        <f>E176*F176*G176</f>
        <v>0</v>
      </c>
      <c r="I176" s="194">
        <f>C176*H176</f>
        <v>0</v>
      </c>
      <c r="J176" s="37"/>
    </row>
    <row r="177" spans="1:10">
      <c r="A177" s="200" t="str">
        <f t="shared" ref="A177:B192" si="61">A141</f>
        <v>TL 2</v>
      </c>
      <c r="B177" s="236">
        <f t="shared" si="61"/>
        <v>0</v>
      </c>
      <c r="C177" s="201">
        <f t="shared" si="57"/>
        <v>0</v>
      </c>
      <c r="D177" s="201">
        <f t="shared" si="58"/>
        <v>0</v>
      </c>
      <c r="E177" s="201">
        <f t="shared" ref="E177:E201" si="62">IF(C177=0,0,D177/C177)</f>
        <v>0</v>
      </c>
      <c r="F177" s="201">
        <f t="shared" si="59"/>
        <v>151</v>
      </c>
      <c r="G177" s="201">
        <f t="shared" si="60"/>
        <v>0</v>
      </c>
      <c r="H177" s="201">
        <f t="shared" ref="H177:H200" si="63">E177*F177*G177</f>
        <v>0</v>
      </c>
      <c r="I177" s="194">
        <f t="shared" ref="I177:I200" si="64">C177*H177</f>
        <v>0</v>
      </c>
      <c r="J177" s="37"/>
    </row>
    <row r="178" spans="1:10">
      <c r="A178" s="199" t="str">
        <f t="shared" si="61"/>
        <v>TL 3</v>
      </c>
      <c r="B178" s="235">
        <f t="shared" si="61"/>
        <v>0</v>
      </c>
      <c r="C178" s="201">
        <f t="shared" si="57"/>
        <v>0</v>
      </c>
      <c r="D178" s="201">
        <f t="shared" si="58"/>
        <v>0</v>
      </c>
      <c r="E178" s="201">
        <f t="shared" si="62"/>
        <v>0</v>
      </c>
      <c r="F178" s="201">
        <f t="shared" si="59"/>
        <v>151</v>
      </c>
      <c r="G178" s="201">
        <f t="shared" si="60"/>
        <v>0</v>
      </c>
      <c r="H178" s="201">
        <f t="shared" si="63"/>
        <v>0</v>
      </c>
      <c r="I178" s="194">
        <f t="shared" si="64"/>
        <v>0</v>
      </c>
      <c r="J178" s="37"/>
    </row>
    <row r="179" spans="1:10">
      <c r="A179" s="200" t="str">
        <f t="shared" si="61"/>
        <v>TL 4</v>
      </c>
      <c r="B179" s="236">
        <f t="shared" si="61"/>
        <v>0</v>
      </c>
      <c r="C179" s="201">
        <f t="shared" si="57"/>
        <v>0</v>
      </c>
      <c r="D179" s="201">
        <f t="shared" si="58"/>
        <v>0</v>
      </c>
      <c r="E179" s="201">
        <f t="shared" si="62"/>
        <v>0</v>
      </c>
      <c r="F179" s="201">
        <f t="shared" si="59"/>
        <v>151</v>
      </c>
      <c r="G179" s="201">
        <f t="shared" si="60"/>
        <v>0</v>
      </c>
      <c r="H179" s="201">
        <f t="shared" si="63"/>
        <v>0</v>
      </c>
      <c r="I179" s="194">
        <f t="shared" si="64"/>
        <v>0</v>
      </c>
      <c r="J179" s="37"/>
    </row>
    <row r="180" spans="1:10">
      <c r="A180" s="199" t="str">
        <f t="shared" si="61"/>
        <v>TL 5</v>
      </c>
      <c r="B180" s="235">
        <f t="shared" si="61"/>
        <v>0</v>
      </c>
      <c r="C180" s="201">
        <f t="shared" si="57"/>
        <v>0</v>
      </c>
      <c r="D180" s="201">
        <f t="shared" si="58"/>
        <v>0</v>
      </c>
      <c r="E180" s="201">
        <f t="shared" si="62"/>
        <v>0</v>
      </c>
      <c r="F180" s="201">
        <f t="shared" si="59"/>
        <v>151</v>
      </c>
      <c r="G180" s="201">
        <f t="shared" si="60"/>
        <v>0</v>
      </c>
      <c r="H180" s="201">
        <f t="shared" si="63"/>
        <v>0</v>
      </c>
      <c r="I180" s="194">
        <f t="shared" si="64"/>
        <v>0</v>
      </c>
      <c r="J180" s="37"/>
    </row>
    <row r="181" spans="1:10">
      <c r="A181" s="200" t="str">
        <f t="shared" si="61"/>
        <v>TL 6</v>
      </c>
      <c r="B181" s="236">
        <f t="shared" si="61"/>
        <v>0</v>
      </c>
      <c r="C181" s="201">
        <f t="shared" si="57"/>
        <v>0</v>
      </c>
      <c r="D181" s="201">
        <f t="shared" si="58"/>
        <v>0</v>
      </c>
      <c r="E181" s="201">
        <f t="shared" si="62"/>
        <v>0</v>
      </c>
      <c r="F181" s="201">
        <f t="shared" si="59"/>
        <v>151</v>
      </c>
      <c r="G181" s="201">
        <f t="shared" si="60"/>
        <v>0</v>
      </c>
      <c r="H181" s="201">
        <f t="shared" si="63"/>
        <v>0</v>
      </c>
      <c r="I181" s="194">
        <f t="shared" si="64"/>
        <v>0</v>
      </c>
      <c r="J181" s="37"/>
    </row>
    <row r="182" spans="1:10">
      <c r="A182" s="199" t="str">
        <f t="shared" si="61"/>
        <v>TL 7</v>
      </c>
      <c r="B182" s="235">
        <f t="shared" si="61"/>
        <v>0</v>
      </c>
      <c r="C182" s="201">
        <f t="shared" si="57"/>
        <v>0</v>
      </c>
      <c r="D182" s="201">
        <f t="shared" si="58"/>
        <v>0</v>
      </c>
      <c r="E182" s="201">
        <f t="shared" si="62"/>
        <v>0</v>
      </c>
      <c r="F182" s="201">
        <f t="shared" si="59"/>
        <v>151</v>
      </c>
      <c r="G182" s="201">
        <f t="shared" si="60"/>
        <v>0</v>
      </c>
      <c r="H182" s="201">
        <f t="shared" si="63"/>
        <v>0</v>
      </c>
      <c r="I182" s="194">
        <f t="shared" si="64"/>
        <v>0</v>
      </c>
      <c r="J182" s="37"/>
    </row>
    <row r="183" spans="1:10">
      <c r="A183" s="200" t="str">
        <f t="shared" si="61"/>
        <v>TL 8</v>
      </c>
      <c r="B183" s="236">
        <f t="shared" si="61"/>
        <v>0</v>
      </c>
      <c r="C183" s="201">
        <f t="shared" si="57"/>
        <v>0</v>
      </c>
      <c r="D183" s="201">
        <f t="shared" si="58"/>
        <v>0</v>
      </c>
      <c r="E183" s="201">
        <f t="shared" ref="E183:E187" si="65">IF(C183=0,0,D183/C183)</f>
        <v>0</v>
      </c>
      <c r="F183" s="201">
        <f t="shared" si="59"/>
        <v>151</v>
      </c>
      <c r="G183" s="201">
        <f t="shared" si="60"/>
        <v>0</v>
      </c>
      <c r="H183" s="201">
        <f t="shared" ref="H183:H187" si="66">E183*F183*G183</f>
        <v>0</v>
      </c>
      <c r="I183" s="194">
        <f t="shared" ref="I183:I187" si="67">C183*H183</f>
        <v>0</v>
      </c>
      <c r="J183" s="37"/>
    </row>
    <row r="184" spans="1:10">
      <c r="A184" s="199" t="str">
        <f t="shared" si="61"/>
        <v>TL 9</v>
      </c>
      <c r="B184" s="235">
        <f t="shared" si="61"/>
        <v>0</v>
      </c>
      <c r="C184" s="201">
        <f t="shared" si="57"/>
        <v>0</v>
      </c>
      <c r="D184" s="201">
        <f t="shared" si="58"/>
        <v>0</v>
      </c>
      <c r="E184" s="201">
        <f t="shared" si="65"/>
        <v>0</v>
      </c>
      <c r="F184" s="201">
        <f t="shared" si="59"/>
        <v>151</v>
      </c>
      <c r="G184" s="201">
        <f t="shared" si="60"/>
        <v>0</v>
      </c>
      <c r="H184" s="201">
        <f t="shared" si="66"/>
        <v>0</v>
      </c>
      <c r="I184" s="194">
        <f t="shared" si="67"/>
        <v>0</v>
      </c>
      <c r="J184" s="37"/>
    </row>
    <row r="185" spans="1:10">
      <c r="A185" s="200" t="str">
        <f t="shared" si="61"/>
        <v>TL 10</v>
      </c>
      <c r="B185" s="236">
        <f t="shared" si="61"/>
        <v>0</v>
      </c>
      <c r="C185" s="201">
        <f t="shared" si="57"/>
        <v>0</v>
      </c>
      <c r="D185" s="201">
        <f t="shared" si="58"/>
        <v>0</v>
      </c>
      <c r="E185" s="201">
        <f t="shared" si="65"/>
        <v>0</v>
      </c>
      <c r="F185" s="201">
        <f t="shared" si="59"/>
        <v>151</v>
      </c>
      <c r="G185" s="201">
        <f t="shared" si="60"/>
        <v>0</v>
      </c>
      <c r="H185" s="201">
        <f t="shared" si="66"/>
        <v>0</v>
      </c>
      <c r="I185" s="194">
        <f t="shared" si="67"/>
        <v>0</v>
      </c>
      <c r="J185" s="37"/>
    </row>
    <row r="186" spans="1:10">
      <c r="A186" s="199" t="str">
        <f t="shared" si="61"/>
        <v>TL 11</v>
      </c>
      <c r="B186" s="235">
        <f t="shared" si="61"/>
        <v>0</v>
      </c>
      <c r="C186" s="201">
        <f t="shared" si="57"/>
        <v>0</v>
      </c>
      <c r="D186" s="201">
        <f t="shared" si="58"/>
        <v>0</v>
      </c>
      <c r="E186" s="201">
        <f t="shared" si="65"/>
        <v>0</v>
      </c>
      <c r="F186" s="201">
        <f t="shared" si="59"/>
        <v>151</v>
      </c>
      <c r="G186" s="201">
        <f t="shared" si="60"/>
        <v>0</v>
      </c>
      <c r="H186" s="201">
        <f t="shared" si="66"/>
        <v>0</v>
      </c>
      <c r="I186" s="194">
        <f t="shared" si="67"/>
        <v>0</v>
      </c>
      <c r="J186" s="37"/>
    </row>
    <row r="187" spans="1:10">
      <c r="A187" s="200" t="str">
        <f t="shared" si="61"/>
        <v>TL 12</v>
      </c>
      <c r="B187" s="236">
        <f t="shared" si="61"/>
        <v>0</v>
      </c>
      <c r="C187" s="201">
        <f t="shared" si="57"/>
        <v>0</v>
      </c>
      <c r="D187" s="201">
        <f t="shared" si="58"/>
        <v>0</v>
      </c>
      <c r="E187" s="201">
        <f t="shared" si="65"/>
        <v>0</v>
      </c>
      <c r="F187" s="201">
        <f t="shared" si="59"/>
        <v>151</v>
      </c>
      <c r="G187" s="201">
        <f t="shared" si="60"/>
        <v>0</v>
      </c>
      <c r="H187" s="201">
        <f t="shared" si="66"/>
        <v>0</v>
      </c>
      <c r="I187" s="194">
        <f t="shared" si="67"/>
        <v>0</v>
      </c>
      <c r="J187" s="37"/>
    </row>
    <row r="188" spans="1:10">
      <c r="A188" s="199" t="str">
        <f t="shared" si="61"/>
        <v>TL 13</v>
      </c>
      <c r="B188" s="235">
        <f t="shared" si="61"/>
        <v>0</v>
      </c>
      <c r="C188" s="201">
        <f t="shared" si="57"/>
        <v>0</v>
      </c>
      <c r="D188" s="201">
        <f t="shared" si="58"/>
        <v>0</v>
      </c>
      <c r="E188" s="201">
        <f t="shared" ref="E188:E192" si="68">IF(C188=0,0,D188/C188)</f>
        <v>0</v>
      </c>
      <c r="F188" s="201">
        <f t="shared" si="59"/>
        <v>151</v>
      </c>
      <c r="G188" s="201">
        <f t="shared" si="60"/>
        <v>0</v>
      </c>
      <c r="H188" s="201">
        <f t="shared" ref="H188:H192" si="69">E188*F188*G188</f>
        <v>0</v>
      </c>
      <c r="I188" s="194">
        <f t="shared" ref="I188:I192" si="70">C188*H188</f>
        <v>0</v>
      </c>
      <c r="J188" s="37"/>
    </row>
    <row r="189" spans="1:10">
      <c r="A189" s="200" t="str">
        <f t="shared" si="61"/>
        <v>TL 14</v>
      </c>
      <c r="B189" s="236">
        <f t="shared" si="61"/>
        <v>0</v>
      </c>
      <c r="C189" s="201">
        <f t="shared" si="57"/>
        <v>0</v>
      </c>
      <c r="D189" s="201">
        <f t="shared" si="58"/>
        <v>0</v>
      </c>
      <c r="E189" s="201">
        <f t="shared" si="68"/>
        <v>0</v>
      </c>
      <c r="F189" s="201">
        <f t="shared" si="59"/>
        <v>151</v>
      </c>
      <c r="G189" s="201">
        <f t="shared" si="60"/>
        <v>0</v>
      </c>
      <c r="H189" s="201">
        <f t="shared" si="69"/>
        <v>0</v>
      </c>
      <c r="I189" s="194">
        <f t="shared" si="70"/>
        <v>0</v>
      </c>
      <c r="J189" s="37"/>
    </row>
    <row r="190" spans="1:10">
      <c r="A190" s="199" t="str">
        <f t="shared" si="61"/>
        <v>TL 15</v>
      </c>
      <c r="B190" s="235">
        <f t="shared" si="61"/>
        <v>0</v>
      </c>
      <c r="C190" s="201">
        <f t="shared" si="57"/>
        <v>0</v>
      </c>
      <c r="D190" s="201">
        <f t="shared" si="58"/>
        <v>0</v>
      </c>
      <c r="E190" s="201">
        <f t="shared" si="68"/>
        <v>0</v>
      </c>
      <c r="F190" s="201">
        <f t="shared" si="59"/>
        <v>151</v>
      </c>
      <c r="G190" s="201">
        <f t="shared" si="60"/>
        <v>0</v>
      </c>
      <c r="H190" s="201">
        <f t="shared" si="69"/>
        <v>0</v>
      </c>
      <c r="I190" s="194">
        <f t="shared" si="70"/>
        <v>0</v>
      </c>
      <c r="J190" s="37"/>
    </row>
    <row r="191" spans="1:10">
      <c r="A191" s="200" t="str">
        <f t="shared" si="61"/>
        <v>TL 16</v>
      </c>
      <c r="B191" s="236">
        <f t="shared" si="61"/>
        <v>0</v>
      </c>
      <c r="C191" s="201">
        <f t="shared" si="57"/>
        <v>0</v>
      </c>
      <c r="D191" s="201">
        <f t="shared" si="58"/>
        <v>0</v>
      </c>
      <c r="E191" s="201">
        <f t="shared" si="68"/>
        <v>0</v>
      </c>
      <c r="F191" s="201">
        <f t="shared" si="59"/>
        <v>151</v>
      </c>
      <c r="G191" s="201">
        <f t="shared" si="60"/>
        <v>0</v>
      </c>
      <c r="H191" s="201">
        <f t="shared" si="69"/>
        <v>0</v>
      </c>
      <c r="I191" s="194">
        <f t="shared" si="70"/>
        <v>0</v>
      </c>
      <c r="J191" s="37"/>
    </row>
    <row r="192" spans="1:10">
      <c r="A192" s="199" t="str">
        <f t="shared" si="61"/>
        <v>TL 17</v>
      </c>
      <c r="B192" s="235">
        <f t="shared" si="61"/>
        <v>0</v>
      </c>
      <c r="C192" s="201">
        <f t="shared" si="57"/>
        <v>0</v>
      </c>
      <c r="D192" s="201">
        <f t="shared" si="58"/>
        <v>0</v>
      </c>
      <c r="E192" s="201">
        <f t="shared" si="68"/>
        <v>0</v>
      </c>
      <c r="F192" s="201">
        <f t="shared" si="59"/>
        <v>151</v>
      </c>
      <c r="G192" s="201">
        <f t="shared" si="60"/>
        <v>0</v>
      </c>
      <c r="H192" s="201">
        <f t="shared" si="69"/>
        <v>0</v>
      </c>
      <c r="I192" s="194">
        <f t="shared" si="70"/>
        <v>0</v>
      </c>
      <c r="J192" s="37"/>
    </row>
    <row r="193" spans="1:12">
      <c r="A193" s="200" t="str">
        <f t="shared" ref="A193:B200" si="71">A157</f>
        <v>TL 18</v>
      </c>
      <c r="B193" s="236">
        <f t="shared" si="71"/>
        <v>0</v>
      </c>
      <c r="C193" s="201">
        <f t="shared" si="57"/>
        <v>0</v>
      </c>
      <c r="D193" s="201">
        <f t="shared" si="58"/>
        <v>0</v>
      </c>
      <c r="E193" s="201">
        <f t="shared" ref="E193:E197" si="72">IF(C193=0,0,D193/C193)</f>
        <v>0</v>
      </c>
      <c r="F193" s="201">
        <f t="shared" si="59"/>
        <v>151</v>
      </c>
      <c r="G193" s="201">
        <f t="shared" si="60"/>
        <v>0</v>
      </c>
      <c r="H193" s="201">
        <f t="shared" ref="H193:H197" si="73">E193*F193*G193</f>
        <v>0</v>
      </c>
      <c r="I193" s="194">
        <f t="shared" ref="I193:I197" si="74">C193*H193</f>
        <v>0</v>
      </c>
      <c r="J193" s="37"/>
    </row>
    <row r="194" spans="1:12">
      <c r="A194" s="199" t="str">
        <f t="shared" si="71"/>
        <v>TL 19</v>
      </c>
      <c r="B194" s="235">
        <f t="shared" si="71"/>
        <v>0</v>
      </c>
      <c r="C194" s="201">
        <f t="shared" si="57"/>
        <v>0</v>
      </c>
      <c r="D194" s="201">
        <f t="shared" si="58"/>
        <v>0</v>
      </c>
      <c r="E194" s="201">
        <f t="shared" si="72"/>
        <v>0</v>
      </c>
      <c r="F194" s="201">
        <f t="shared" si="59"/>
        <v>151</v>
      </c>
      <c r="G194" s="201">
        <f t="shared" si="60"/>
        <v>0</v>
      </c>
      <c r="H194" s="201">
        <f t="shared" si="73"/>
        <v>0</v>
      </c>
      <c r="I194" s="194">
        <f t="shared" si="74"/>
        <v>0</v>
      </c>
      <c r="J194" s="37"/>
    </row>
    <row r="195" spans="1:12">
      <c r="A195" s="200" t="str">
        <f t="shared" si="71"/>
        <v>TL 20</v>
      </c>
      <c r="B195" s="236">
        <f t="shared" si="71"/>
        <v>0</v>
      </c>
      <c r="C195" s="201">
        <f t="shared" si="57"/>
        <v>0</v>
      </c>
      <c r="D195" s="201">
        <f t="shared" si="58"/>
        <v>0</v>
      </c>
      <c r="E195" s="201">
        <f t="shared" si="72"/>
        <v>0</v>
      </c>
      <c r="F195" s="201">
        <f t="shared" si="59"/>
        <v>151</v>
      </c>
      <c r="G195" s="201">
        <f t="shared" si="60"/>
        <v>0</v>
      </c>
      <c r="H195" s="201">
        <f t="shared" si="73"/>
        <v>0</v>
      </c>
      <c r="I195" s="194">
        <f t="shared" si="74"/>
        <v>0</v>
      </c>
      <c r="J195" s="37"/>
    </row>
    <row r="196" spans="1:12">
      <c r="A196" s="199" t="str">
        <f t="shared" si="71"/>
        <v>TL 21</v>
      </c>
      <c r="B196" s="235">
        <f t="shared" si="71"/>
        <v>0</v>
      </c>
      <c r="C196" s="201">
        <f t="shared" si="57"/>
        <v>0</v>
      </c>
      <c r="D196" s="201">
        <f t="shared" si="58"/>
        <v>0</v>
      </c>
      <c r="E196" s="201">
        <f t="shared" si="72"/>
        <v>0</v>
      </c>
      <c r="F196" s="201">
        <f t="shared" si="59"/>
        <v>151</v>
      </c>
      <c r="G196" s="201">
        <f t="shared" si="60"/>
        <v>0</v>
      </c>
      <c r="H196" s="201">
        <f t="shared" si="73"/>
        <v>0</v>
      </c>
      <c r="I196" s="194">
        <f t="shared" si="74"/>
        <v>0</v>
      </c>
      <c r="J196" s="37"/>
    </row>
    <row r="197" spans="1:12">
      <c r="A197" s="200" t="str">
        <f t="shared" si="71"/>
        <v>TL 22</v>
      </c>
      <c r="B197" s="236">
        <f t="shared" si="71"/>
        <v>0</v>
      </c>
      <c r="C197" s="201">
        <f t="shared" si="57"/>
        <v>0</v>
      </c>
      <c r="D197" s="201">
        <f t="shared" si="58"/>
        <v>0</v>
      </c>
      <c r="E197" s="201">
        <f t="shared" si="72"/>
        <v>0</v>
      </c>
      <c r="F197" s="201">
        <f t="shared" si="59"/>
        <v>151</v>
      </c>
      <c r="G197" s="201">
        <f t="shared" si="60"/>
        <v>0</v>
      </c>
      <c r="H197" s="201">
        <f t="shared" si="73"/>
        <v>0</v>
      </c>
      <c r="I197" s="194">
        <f t="shared" si="74"/>
        <v>0</v>
      </c>
      <c r="J197" s="37"/>
    </row>
    <row r="198" spans="1:12">
      <c r="A198" s="199" t="str">
        <f t="shared" si="71"/>
        <v>TL 23</v>
      </c>
      <c r="B198" s="235">
        <f t="shared" si="71"/>
        <v>0</v>
      </c>
      <c r="C198" s="201">
        <f t="shared" ref="C198" si="75">C162</f>
        <v>0</v>
      </c>
      <c r="D198" s="201">
        <f t="shared" ref="D198:D200" si="76">E126</f>
        <v>0</v>
      </c>
      <c r="E198" s="201">
        <f t="shared" si="62"/>
        <v>0</v>
      </c>
      <c r="F198" s="201">
        <f t="shared" ref="F198" si="77">Y87</f>
        <v>151</v>
      </c>
      <c r="G198" s="201">
        <f t="shared" ref="G198" si="78">X87</f>
        <v>0</v>
      </c>
      <c r="H198" s="201">
        <f t="shared" si="63"/>
        <v>0</v>
      </c>
      <c r="I198" s="194">
        <f t="shared" si="64"/>
        <v>0</v>
      </c>
      <c r="J198" s="37"/>
    </row>
    <row r="199" spans="1:12">
      <c r="A199" s="200" t="str">
        <f t="shared" si="71"/>
        <v>TL 24</v>
      </c>
      <c r="B199" s="236">
        <f t="shared" si="71"/>
        <v>0</v>
      </c>
      <c r="C199" s="201">
        <f>C163</f>
        <v>0</v>
      </c>
      <c r="D199" s="201">
        <f t="shared" si="76"/>
        <v>0</v>
      </c>
      <c r="E199" s="201">
        <f t="shared" si="62"/>
        <v>0</v>
      </c>
      <c r="F199" s="201">
        <f>Y88</f>
        <v>151</v>
      </c>
      <c r="G199" s="201">
        <f>X88</f>
        <v>0</v>
      </c>
      <c r="H199" s="201">
        <f t="shared" si="63"/>
        <v>0</v>
      </c>
      <c r="I199" s="194">
        <f t="shared" si="64"/>
        <v>0</v>
      </c>
      <c r="J199" s="37"/>
    </row>
    <row r="200" spans="1:12">
      <c r="A200" s="199" t="str">
        <f t="shared" si="71"/>
        <v>TL 25</v>
      </c>
      <c r="B200" s="235">
        <f t="shared" si="71"/>
        <v>0</v>
      </c>
      <c r="C200" s="201">
        <f>C164</f>
        <v>0</v>
      </c>
      <c r="D200" s="201">
        <f t="shared" si="76"/>
        <v>0</v>
      </c>
      <c r="E200" s="201">
        <f t="shared" si="62"/>
        <v>0</v>
      </c>
      <c r="F200" s="201">
        <f>Y89</f>
        <v>151</v>
      </c>
      <c r="G200" s="201">
        <f>X89</f>
        <v>0</v>
      </c>
      <c r="H200" s="201">
        <f t="shared" si="63"/>
        <v>0</v>
      </c>
      <c r="I200" s="194">
        <f t="shared" si="64"/>
        <v>0</v>
      </c>
      <c r="J200" s="37"/>
    </row>
    <row r="201" spans="1:12" ht="18.75">
      <c r="A201" s="335"/>
      <c r="B201" s="59"/>
      <c r="C201" s="203">
        <f>SUM(C176:C200)</f>
        <v>0</v>
      </c>
      <c r="D201" s="203">
        <f>SUM(D176:D200)</f>
        <v>0</v>
      </c>
      <c r="E201" s="204">
        <f t="shared" si="62"/>
        <v>0</v>
      </c>
      <c r="F201" s="202"/>
      <c r="G201" s="202"/>
      <c r="H201" s="202"/>
      <c r="I201" s="337">
        <f>SUM(I176:I200)</f>
        <v>0</v>
      </c>
      <c r="J201" s="37"/>
    </row>
    <row r="202" spans="1:12" ht="15.75" thickBot="1">
      <c r="A202" s="338"/>
      <c r="B202" s="339"/>
      <c r="C202" s="340" t="s">
        <v>49</v>
      </c>
      <c r="D202" s="340" t="s">
        <v>49</v>
      </c>
      <c r="E202" s="340" t="s">
        <v>49</v>
      </c>
      <c r="F202" s="58"/>
      <c r="G202" s="58"/>
      <c r="H202" s="58"/>
      <c r="I202" s="343" t="s">
        <v>49</v>
      </c>
      <c r="L202" s="354"/>
    </row>
    <row r="203" spans="1:12">
      <c r="B203" s="284"/>
      <c r="C203" s="37"/>
      <c r="D203" s="37"/>
      <c r="E203" s="37"/>
      <c r="F203" s="37"/>
      <c r="G203" s="37"/>
      <c r="H203" s="37"/>
      <c r="I203" s="37"/>
    </row>
    <row r="308" spans="1:28" hidden="1">
      <c r="A308" s="286" t="s">
        <v>449</v>
      </c>
    </row>
    <row r="309" spans="1:28" hidden="1">
      <c r="B309" s="284"/>
    </row>
    <row r="310" spans="1:28" hidden="1">
      <c r="A310" s="281" t="s">
        <v>401</v>
      </c>
      <c r="B310" s="286"/>
      <c r="C310" s="275"/>
    </row>
    <row r="311" spans="1:28" ht="19.5" hidden="1" thickBot="1">
      <c r="A311" s="281" t="s">
        <v>15</v>
      </c>
      <c r="B311" s="286" t="s">
        <v>16</v>
      </c>
      <c r="C311" s="290" t="s">
        <v>405</v>
      </c>
      <c r="D311" s="127"/>
      <c r="E311" s="127"/>
      <c r="F311" s="127"/>
      <c r="G311" s="224"/>
      <c r="H311" s="224"/>
      <c r="I311" s="224"/>
      <c r="J311" s="224"/>
      <c r="K311" s="224"/>
    </row>
    <row r="312" spans="1:28" ht="24.95" hidden="1" customHeight="1">
      <c r="A312" s="583" t="s">
        <v>2</v>
      </c>
      <c r="B312" s="585" t="s">
        <v>394</v>
      </c>
      <c r="C312" s="48" t="s">
        <v>395</v>
      </c>
      <c r="D312" s="48" t="s">
        <v>396</v>
      </c>
      <c r="E312" s="48" t="s">
        <v>397</v>
      </c>
      <c r="F312" s="626" t="s">
        <v>19</v>
      </c>
      <c r="H312" s="37"/>
      <c r="J312" s="275"/>
      <c r="K312" s="282"/>
      <c r="M312" s="283"/>
      <c r="R312" s="268"/>
      <c r="S312" s="268"/>
      <c r="T312" s="389" t="s">
        <v>3</v>
      </c>
      <c r="V312" s="624" t="s">
        <v>19</v>
      </c>
      <c r="Y312" s="268"/>
      <c r="Z312" s="268"/>
      <c r="AA312" s="268"/>
      <c r="AB312" s="268"/>
    </row>
    <row r="313" spans="1:28" ht="24.95" hidden="1" customHeight="1" thickBot="1">
      <c r="A313" s="584"/>
      <c r="B313" s="586"/>
      <c r="C313" s="138" t="s">
        <v>408</v>
      </c>
      <c r="D313" s="138" t="s">
        <v>408</v>
      </c>
      <c r="E313" s="139" t="s">
        <v>409</v>
      </c>
      <c r="F313" s="590"/>
      <c r="H313" s="37"/>
      <c r="J313" s="275"/>
      <c r="K313" s="282"/>
      <c r="R313" s="268"/>
      <c r="S313" s="268"/>
      <c r="T313" s="390" t="s">
        <v>108</v>
      </c>
      <c r="V313" s="625"/>
      <c r="Y313" s="268"/>
      <c r="Z313" s="268"/>
      <c r="AA313" s="268"/>
      <c r="AB313" s="268"/>
    </row>
    <row r="314" spans="1:28" hidden="1">
      <c r="A314" s="199">
        <v>1</v>
      </c>
      <c r="B314" s="287" t="s">
        <v>187</v>
      </c>
      <c r="C314" s="373">
        <f>Mat!C64</f>
        <v>0</v>
      </c>
      <c r="D314" s="373">
        <f>Mat!D64</f>
        <v>0</v>
      </c>
      <c r="E314" s="374">
        <f>Mat!E64</f>
        <v>0</v>
      </c>
      <c r="F314" s="194">
        <f>V314</f>
        <v>0</v>
      </c>
      <c r="G314" s="122"/>
      <c r="H314" s="122"/>
      <c r="I314" s="122"/>
      <c r="J314" s="275"/>
      <c r="K314" s="282"/>
      <c r="L314" s="122"/>
      <c r="M314" s="122"/>
      <c r="N314" s="122"/>
      <c r="O314" s="122"/>
      <c r="P314" s="122"/>
      <c r="Q314" s="122"/>
      <c r="R314" s="122"/>
      <c r="S314" s="122"/>
      <c r="T314" s="388">
        <f>IF(D314=0,0,ROUNDDOWN(C314/D314,1))</f>
        <v>0</v>
      </c>
      <c r="V314" s="388">
        <f t="shared" ref="V314:V338" si="79">IF(OR(C314=0,D314=0),0,IF(T314&lt;0.1,1,IF(E314=0,VLOOKUP(T314,hnnenw,2),IF(E314=10,VLOOKUP(T314,hnnenw,3),IF(E314=20,VLOOKUP(T314,hnnenw,4),IF(E314=30,VLOOKUP(T314,hnnenw,5),IF(E314=40,VLOOKUP(T314,hnnenw,6),IF(E314=50,VLOOKUP(T314,hnnenw,7)))))))))</f>
        <v>0</v>
      </c>
      <c r="W314" s="268">
        <f>IF(T314=0,0,IF(TIMURLAUT!E314=0,VLOOKUP(T314,hnnenw,2),IF(TIMURLAUT!E314=10,VLOOKUP(T314,hnnenw,3),IF(TIMURLAUT!E314=20,VLOOKUP(T314,hnnenw,4),IF(TIMURLAUT!E314=30,VLOOKUP(T314,hnnenw,5),IF(TIMURLAUT!E314=40,VLOOKUP(T314,hnnenw,6),IF(TIMURLAUT!E314=50,VLOOKUP(T314,hnnenw,7))))))))</f>
        <v>0</v>
      </c>
    </row>
    <row r="315" spans="1:28" hidden="1">
      <c r="A315" s="200">
        <v>2</v>
      </c>
      <c r="B315" s="39" t="s">
        <v>188</v>
      </c>
      <c r="C315" s="377">
        <f>Mat!C65</f>
        <v>0</v>
      </c>
      <c r="D315" s="377">
        <f>Mat!D65</f>
        <v>0</v>
      </c>
      <c r="E315" s="375">
        <f>Mat!E65</f>
        <v>0</v>
      </c>
      <c r="F315" s="189">
        <f t="shared" ref="F315:F338" si="80">V315</f>
        <v>0</v>
      </c>
      <c r="G315" s="122"/>
      <c r="H315" s="122"/>
      <c r="I315" s="122"/>
      <c r="J315" s="275"/>
      <c r="K315" s="282"/>
      <c r="L315" s="122"/>
      <c r="M315" s="122"/>
      <c r="N315" s="122"/>
      <c r="O315" s="122"/>
      <c r="P315" s="122"/>
      <c r="Q315" s="122"/>
      <c r="R315" s="122"/>
      <c r="S315" s="122"/>
      <c r="T315" s="388">
        <f t="shared" ref="T315:T338" si="81">IF(D315=0,0,ROUNDDOWN(C315/D315,1))</f>
        <v>0</v>
      </c>
      <c r="V315" s="388">
        <f t="shared" si="79"/>
        <v>0</v>
      </c>
    </row>
    <row r="316" spans="1:28" hidden="1">
      <c r="A316" s="200">
        <v>3</v>
      </c>
      <c r="B316" s="39" t="s">
        <v>189</v>
      </c>
      <c r="C316" s="377">
        <f>Mat!C66</f>
        <v>0</v>
      </c>
      <c r="D316" s="377">
        <f>Mat!D66</f>
        <v>0</v>
      </c>
      <c r="E316" s="375">
        <f>Mat!E66</f>
        <v>0</v>
      </c>
      <c r="F316" s="189">
        <f t="shared" si="80"/>
        <v>0</v>
      </c>
      <c r="G316" s="122"/>
      <c r="H316" s="122"/>
      <c r="I316" s="122"/>
      <c r="J316" s="275"/>
      <c r="K316" s="282"/>
      <c r="L316" s="122"/>
      <c r="M316" s="122"/>
      <c r="N316" s="122"/>
      <c r="O316" s="122"/>
      <c r="P316" s="122"/>
      <c r="Q316" s="122"/>
      <c r="R316" s="122"/>
      <c r="S316" s="122"/>
      <c r="T316" s="388">
        <f t="shared" si="81"/>
        <v>0</v>
      </c>
      <c r="V316" s="388">
        <f t="shared" si="79"/>
        <v>0</v>
      </c>
    </row>
    <row r="317" spans="1:28" hidden="1">
      <c r="A317" s="200">
        <v>4</v>
      </c>
      <c r="B317" s="39" t="s">
        <v>305</v>
      </c>
      <c r="C317" s="377">
        <f>Mat!C67</f>
        <v>0</v>
      </c>
      <c r="D317" s="377">
        <f>Mat!D67</f>
        <v>0</v>
      </c>
      <c r="E317" s="375">
        <f>Mat!E67</f>
        <v>0</v>
      </c>
      <c r="F317" s="189">
        <f t="shared" si="80"/>
        <v>0</v>
      </c>
      <c r="G317" s="122"/>
      <c r="H317" s="122"/>
      <c r="I317" s="122"/>
      <c r="J317" s="275"/>
      <c r="K317" s="282"/>
      <c r="L317" s="122"/>
      <c r="M317" s="122"/>
      <c r="N317" s="122"/>
      <c r="O317" s="122"/>
      <c r="P317" s="122"/>
      <c r="Q317" s="122"/>
      <c r="R317" s="122"/>
      <c r="S317" s="122"/>
      <c r="T317" s="388">
        <f t="shared" si="81"/>
        <v>0</v>
      </c>
      <c r="V317" s="388">
        <f t="shared" si="79"/>
        <v>0</v>
      </c>
    </row>
    <row r="318" spans="1:28" hidden="1">
      <c r="A318" s="200">
        <v>5</v>
      </c>
      <c r="B318" s="39" t="s">
        <v>306</v>
      </c>
      <c r="C318" s="377">
        <f>Mat!C68</f>
        <v>0</v>
      </c>
      <c r="D318" s="377">
        <f>Mat!D68</f>
        <v>0</v>
      </c>
      <c r="E318" s="375">
        <f>Mat!E68</f>
        <v>0</v>
      </c>
      <c r="F318" s="189">
        <f t="shared" si="80"/>
        <v>0</v>
      </c>
      <c r="G318" s="122"/>
      <c r="H318" s="122"/>
      <c r="I318" s="122"/>
      <c r="J318" s="275"/>
      <c r="K318" s="282"/>
      <c r="L318" s="122"/>
      <c r="M318" s="122"/>
      <c r="N318" s="122"/>
      <c r="O318" s="122"/>
      <c r="P318" s="122"/>
      <c r="Q318" s="122"/>
      <c r="R318" s="122"/>
      <c r="S318" s="122"/>
      <c r="T318" s="388">
        <f t="shared" si="81"/>
        <v>0</v>
      </c>
      <c r="V318" s="388">
        <f t="shared" si="79"/>
        <v>0</v>
      </c>
    </row>
    <row r="319" spans="1:28" hidden="1">
      <c r="A319" s="200">
        <v>6</v>
      </c>
      <c r="B319" s="39" t="s">
        <v>307</v>
      </c>
      <c r="C319" s="377">
        <f>Mat!C69</f>
        <v>0</v>
      </c>
      <c r="D319" s="377">
        <f>Mat!D69</f>
        <v>0</v>
      </c>
      <c r="E319" s="375">
        <f>Mat!E69</f>
        <v>0</v>
      </c>
      <c r="F319" s="189">
        <f t="shared" si="80"/>
        <v>0</v>
      </c>
      <c r="G319" s="122"/>
      <c r="H319" s="122"/>
      <c r="I319" s="122"/>
      <c r="J319" s="275"/>
      <c r="K319" s="282"/>
      <c r="L319" s="122"/>
      <c r="M319" s="122"/>
      <c r="N319" s="122"/>
      <c r="O319" s="122"/>
      <c r="P319" s="122"/>
      <c r="Q319" s="122"/>
      <c r="R319" s="122"/>
      <c r="S319" s="122"/>
      <c r="T319" s="388">
        <f t="shared" si="81"/>
        <v>0</v>
      </c>
      <c r="V319" s="388">
        <f t="shared" si="79"/>
        <v>0</v>
      </c>
    </row>
    <row r="320" spans="1:28" hidden="1">
      <c r="A320" s="200">
        <v>7</v>
      </c>
      <c r="B320" s="39" t="s">
        <v>308</v>
      </c>
      <c r="C320" s="377">
        <f>Mat!C70</f>
        <v>0</v>
      </c>
      <c r="D320" s="377">
        <f>Mat!D70</f>
        <v>0</v>
      </c>
      <c r="E320" s="375">
        <f>Mat!E70</f>
        <v>0</v>
      </c>
      <c r="F320" s="189">
        <f t="shared" si="80"/>
        <v>0</v>
      </c>
      <c r="G320" s="122"/>
      <c r="H320" s="122"/>
      <c r="I320" s="122"/>
      <c r="J320" s="275"/>
      <c r="K320" s="282"/>
      <c r="L320" s="122"/>
      <c r="M320" s="122"/>
      <c r="N320" s="122"/>
      <c r="O320" s="122"/>
      <c r="P320" s="122"/>
      <c r="Q320" s="122"/>
      <c r="R320" s="122"/>
      <c r="S320" s="122"/>
      <c r="T320" s="388">
        <f t="shared" si="81"/>
        <v>0</v>
      </c>
      <c r="V320" s="388">
        <f t="shared" si="79"/>
        <v>0</v>
      </c>
    </row>
    <row r="321" spans="1:22" hidden="1">
      <c r="A321" s="200">
        <v>8</v>
      </c>
      <c r="B321" s="39" t="s">
        <v>309</v>
      </c>
      <c r="C321" s="377">
        <f>Mat!C71</f>
        <v>0</v>
      </c>
      <c r="D321" s="377">
        <f>Mat!D71</f>
        <v>0</v>
      </c>
      <c r="E321" s="375">
        <f>Mat!E71</f>
        <v>0</v>
      </c>
      <c r="F321" s="189">
        <f t="shared" si="80"/>
        <v>0</v>
      </c>
      <c r="G321" s="122"/>
      <c r="H321" s="122"/>
      <c r="I321" s="122"/>
      <c r="J321" s="275"/>
      <c r="K321" s="282"/>
      <c r="L321" s="122"/>
      <c r="M321" s="122"/>
      <c r="N321" s="122"/>
      <c r="O321" s="122"/>
      <c r="P321" s="122"/>
      <c r="Q321" s="122"/>
      <c r="R321" s="122"/>
      <c r="S321" s="122"/>
      <c r="T321" s="388">
        <f t="shared" si="81"/>
        <v>0</v>
      </c>
      <c r="V321" s="388">
        <f t="shared" si="79"/>
        <v>0</v>
      </c>
    </row>
    <row r="322" spans="1:22" hidden="1">
      <c r="A322" s="200">
        <v>9</v>
      </c>
      <c r="B322" s="39" t="s">
        <v>310</v>
      </c>
      <c r="C322" s="377">
        <f>Mat!C72</f>
        <v>0</v>
      </c>
      <c r="D322" s="377">
        <f>Mat!D72</f>
        <v>0</v>
      </c>
      <c r="E322" s="375">
        <f>Mat!E72</f>
        <v>0</v>
      </c>
      <c r="F322" s="189">
        <f t="shared" si="80"/>
        <v>0</v>
      </c>
      <c r="G322" s="122"/>
      <c r="H322" s="122"/>
      <c r="I322" s="122"/>
      <c r="J322" s="275"/>
      <c r="K322" s="282"/>
      <c r="L322" s="122"/>
      <c r="M322" s="122"/>
      <c r="N322" s="122"/>
      <c r="O322" s="122"/>
      <c r="P322" s="122"/>
      <c r="Q322" s="122"/>
      <c r="R322" s="122"/>
      <c r="S322" s="122"/>
      <c r="T322" s="388">
        <f t="shared" si="81"/>
        <v>0</v>
      </c>
      <c r="V322" s="388">
        <f t="shared" si="79"/>
        <v>0</v>
      </c>
    </row>
    <row r="323" spans="1:22" hidden="1">
      <c r="A323" s="200">
        <v>10</v>
      </c>
      <c r="B323" s="39" t="s">
        <v>311</v>
      </c>
      <c r="C323" s="377">
        <f>Mat!C73</f>
        <v>0</v>
      </c>
      <c r="D323" s="377">
        <f>Mat!D73</f>
        <v>0</v>
      </c>
      <c r="E323" s="375">
        <f>Mat!E73</f>
        <v>0</v>
      </c>
      <c r="F323" s="189">
        <f t="shared" si="80"/>
        <v>0</v>
      </c>
      <c r="G323" s="122"/>
      <c r="H323" s="122"/>
      <c r="I323" s="122"/>
      <c r="J323" s="283"/>
      <c r="K323" s="280"/>
      <c r="L323" s="122"/>
      <c r="M323" s="122"/>
      <c r="N323" s="122"/>
      <c r="O323" s="122"/>
      <c r="P323" s="122"/>
      <c r="Q323" s="122"/>
      <c r="R323" s="122"/>
      <c r="S323" s="122"/>
      <c r="T323" s="388">
        <f t="shared" si="81"/>
        <v>0</v>
      </c>
      <c r="V323" s="388">
        <f t="shared" si="79"/>
        <v>0</v>
      </c>
    </row>
    <row r="324" spans="1:22" hidden="1">
      <c r="A324" s="200">
        <v>11</v>
      </c>
      <c r="B324" s="39" t="s">
        <v>342</v>
      </c>
      <c r="C324" s="377">
        <f>Mat!C74</f>
        <v>0</v>
      </c>
      <c r="D324" s="377">
        <f>Mat!D74</f>
        <v>0</v>
      </c>
      <c r="E324" s="375">
        <f>Mat!E74</f>
        <v>0</v>
      </c>
      <c r="F324" s="189">
        <f t="shared" si="80"/>
        <v>0</v>
      </c>
      <c r="G324" s="122"/>
      <c r="H324" s="122"/>
      <c r="I324" s="122"/>
      <c r="J324" s="275"/>
      <c r="K324" s="275"/>
      <c r="L324" s="122"/>
      <c r="M324" s="122"/>
      <c r="N324" s="122"/>
      <c r="O324" s="122"/>
      <c r="P324" s="122"/>
      <c r="Q324" s="122"/>
      <c r="R324" s="122"/>
      <c r="S324" s="122"/>
      <c r="T324" s="388">
        <f t="shared" si="81"/>
        <v>0</v>
      </c>
      <c r="V324" s="388">
        <f t="shared" si="79"/>
        <v>0</v>
      </c>
    </row>
    <row r="325" spans="1:22" hidden="1">
      <c r="A325" s="200">
        <v>12</v>
      </c>
      <c r="B325" s="39" t="s">
        <v>343</v>
      </c>
      <c r="C325" s="377">
        <f>Mat!C75</f>
        <v>0</v>
      </c>
      <c r="D325" s="377">
        <f>Mat!D75</f>
        <v>0</v>
      </c>
      <c r="E325" s="375">
        <f>Mat!E75</f>
        <v>0</v>
      </c>
      <c r="F325" s="189">
        <f t="shared" si="80"/>
        <v>0</v>
      </c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388">
        <f t="shared" si="81"/>
        <v>0</v>
      </c>
      <c r="V325" s="388">
        <f t="shared" si="79"/>
        <v>0</v>
      </c>
    </row>
    <row r="326" spans="1:22" hidden="1">
      <c r="A326" s="200">
        <v>13</v>
      </c>
      <c r="B326" s="39" t="s">
        <v>344</v>
      </c>
      <c r="C326" s="377">
        <f>Mat!C76</f>
        <v>0</v>
      </c>
      <c r="D326" s="377">
        <f>Mat!D76</f>
        <v>0</v>
      </c>
      <c r="E326" s="375">
        <f>Mat!E76</f>
        <v>0</v>
      </c>
      <c r="F326" s="189">
        <f t="shared" si="80"/>
        <v>0</v>
      </c>
      <c r="G326" s="122"/>
      <c r="L326" s="122"/>
      <c r="M326" s="122"/>
      <c r="N326" s="122"/>
      <c r="O326" s="122"/>
      <c r="P326" s="122"/>
      <c r="Q326" s="122"/>
      <c r="R326" s="122"/>
      <c r="S326" s="122"/>
      <c r="T326" s="388">
        <f t="shared" si="81"/>
        <v>0</v>
      </c>
      <c r="V326" s="388">
        <f t="shared" si="79"/>
        <v>0</v>
      </c>
    </row>
    <row r="327" spans="1:22" hidden="1">
      <c r="A327" s="200">
        <v>14</v>
      </c>
      <c r="B327" s="39" t="s">
        <v>345</v>
      </c>
      <c r="C327" s="377">
        <f>Mat!C77</f>
        <v>0</v>
      </c>
      <c r="D327" s="377">
        <f>Mat!D77</f>
        <v>0</v>
      </c>
      <c r="E327" s="375">
        <f>Mat!E77</f>
        <v>0</v>
      </c>
      <c r="F327" s="189">
        <f t="shared" si="80"/>
        <v>0</v>
      </c>
      <c r="G327" s="122"/>
      <c r="L327" s="122"/>
      <c r="M327" s="122"/>
      <c r="N327" s="122"/>
      <c r="O327" s="122"/>
      <c r="P327" s="122"/>
      <c r="Q327" s="122"/>
      <c r="R327" s="122"/>
      <c r="S327" s="122"/>
      <c r="T327" s="388">
        <f t="shared" si="81"/>
        <v>0</v>
      </c>
      <c r="V327" s="388">
        <f t="shared" si="79"/>
        <v>0</v>
      </c>
    </row>
    <row r="328" spans="1:22" hidden="1">
      <c r="A328" s="200">
        <v>15</v>
      </c>
      <c r="B328" s="39" t="s">
        <v>346</v>
      </c>
      <c r="C328" s="377">
        <f>Mat!C78</f>
        <v>0</v>
      </c>
      <c r="D328" s="377">
        <f>Mat!D78</f>
        <v>0</v>
      </c>
      <c r="E328" s="375">
        <f>Mat!E78</f>
        <v>0</v>
      </c>
      <c r="F328" s="189">
        <f t="shared" si="80"/>
        <v>0</v>
      </c>
      <c r="G328" s="122"/>
      <c r="L328" s="122"/>
      <c r="M328" s="122"/>
      <c r="N328" s="122"/>
      <c r="O328" s="122"/>
      <c r="P328" s="122"/>
      <c r="Q328" s="122"/>
      <c r="R328" s="122"/>
      <c r="S328" s="122"/>
      <c r="T328" s="388">
        <f t="shared" si="81"/>
        <v>0</v>
      </c>
      <c r="V328" s="388">
        <f t="shared" si="79"/>
        <v>0</v>
      </c>
    </row>
    <row r="329" spans="1:22" hidden="1">
      <c r="A329" s="200">
        <v>16</v>
      </c>
      <c r="B329" s="39" t="s">
        <v>347</v>
      </c>
      <c r="C329" s="377">
        <f>Mat!C79</f>
        <v>0</v>
      </c>
      <c r="D329" s="377">
        <f>Mat!D79</f>
        <v>0</v>
      </c>
      <c r="E329" s="375">
        <f>Mat!E79</f>
        <v>0</v>
      </c>
      <c r="F329" s="189">
        <f t="shared" si="80"/>
        <v>0</v>
      </c>
      <c r="G329" s="122"/>
      <c r="L329" s="122"/>
      <c r="M329" s="122"/>
      <c r="N329" s="122"/>
      <c r="O329" s="122"/>
      <c r="P329" s="122"/>
      <c r="Q329" s="122"/>
      <c r="R329" s="122"/>
      <c r="S329" s="122"/>
      <c r="T329" s="388">
        <f t="shared" si="81"/>
        <v>0</v>
      </c>
      <c r="V329" s="388">
        <f t="shared" si="79"/>
        <v>0</v>
      </c>
    </row>
    <row r="330" spans="1:22" hidden="1">
      <c r="A330" s="200">
        <v>17</v>
      </c>
      <c r="B330" s="39" t="s">
        <v>348</v>
      </c>
      <c r="C330" s="377">
        <f>Mat!C80</f>
        <v>0</v>
      </c>
      <c r="D330" s="377">
        <f>Mat!D80</f>
        <v>0</v>
      </c>
      <c r="E330" s="375">
        <f>Mat!E80</f>
        <v>0</v>
      </c>
      <c r="F330" s="189">
        <f t="shared" si="80"/>
        <v>0</v>
      </c>
      <c r="G330" s="122"/>
      <c r="L330" s="122"/>
      <c r="M330" s="122"/>
      <c r="N330" s="122"/>
      <c r="O330" s="122"/>
      <c r="P330" s="122"/>
      <c r="Q330" s="122"/>
      <c r="R330" s="122"/>
      <c r="S330" s="122"/>
      <c r="T330" s="388">
        <f t="shared" si="81"/>
        <v>0</v>
      </c>
      <c r="V330" s="388">
        <f t="shared" si="79"/>
        <v>0</v>
      </c>
    </row>
    <row r="331" spans="1:22" hidden="1">
      <c r="A331" s="200">
        <v>18</v>
      </c>
      <c r="B331" s="39" t="s">
        <v>349</v>
      </c>
      <c r="C331" s="377">
        <f>Mat!C81</f>
        <v>0</v>
      </c>
      <c r="D331" s="377">
        <f>Mat!D81</f>
        <v>0</v>
      </c>
      <c r="E331" s="375">
        <f>Mat!E81</f>
        <v>0</v>
      </c>
      <c r="F331" s="189">
        <f t="shared" si="80"/>
        <v>0</v>
      </c>
      <c r="G331" s="122"/>
      <c r="L331" s="122"/>
      <c r="M331" s="122"/>
      <c r="N331" s="122"/>
      <c r="O331" s="122"/>
      <c r="P331" s="122"/>
      <c r="Q331" s="122"/>
      <c r="R331" s="122"/>
      <c r="S331" s="122"/>
      <c r="T331" s="388">
        <f t="shared" si="81"/>
        <v>0</v>
      </c>
      <c r="V331" s="388">
        <f t="shared" si="79"/>
        <v>0</v>
      </c>
    </row>
    <row r="332" spans="1:22" hidden="1">
      <c r="A332" s="200">
        <v>19</v>
      </c>
      <c r="B332" s="39" t="s">
        <v>350</v>
      </c>
      <c r="C332" s="377">
        <f>Mat!C82</f>
        <v>0</v>
      </c>
      <c r="D332" s="377">
        <f>Mat!D82</f>
        <v>0</v>
      </c>
      <c r="E332" s="375">
        <f>Mat!E82</f>
        <v>0</v>
      </c>
      <c r="F332" s="189">
        <f t="shared" si="80"/>
        <v>0</v>
      </c>
      <c r="G332" s="122"/>
      <c r="L332" s="122"/>
      <c r="M332" s="122"/>
      <c r="N332" s="122"/>
      <c r="O332" s="122"/>
      <c r="P332" s="122"/>
      <c r="Q332" s="122"/>
      <c r="R332" s="122"/>
      <c r="S332" s="122"/>
      <c r="T332" s="388">
        <f t="shared" si="81"/>
        <v>0</v>
      </c>
      <c r="V332" s="388">
        <f t="shared" si="79"/>
        <v>0</v>
      </c>
    </row>
    <row r="333" spans="1:22" hidden="1">
      <c r="A333" s="200">
        <v>20</v>
      </c>
      <c r="B333" s="39" t="s">
        <v>351</v>
      </c>
      <c r="C333" s="377">
        <f>Mat!C83</f>
        <v>0</v>
      </c>
      <c r="D333" s="377">
        <f>Mat!D83</f>
        <v>0</v>
      </c>
      <c r="E333" s="375">
        <f>Mat!E83</f>
        <v>0</v>
      </c>
      <c r="F333" s="189">
        <f t="shared" si="80"/>
        <v>0</v>
      </c>
      <c r="G333" s="122"/>
      <c r="L333" s="122"/>
      <c r="M333" s="122"/>
      <c r="N333" s="122"/>
      <c r="O333" s="122"/>
      <c r="P333" s="122"/>
      <c r="Q333" s="122"/>
      <c r="R333" s="122"/>
      <c r="S333" s="122"/>
      <c r="T333" s="388">
        <f t="shared" si="81"/>
        <v>0</v>
      </c>
      <c r="V333" s="388">
        <f t="shared" si="79"/>
        <v>0</v>
      </c>
    </row>
    <row r="334" spans="1:22" hidden="1">
      <c r="A334" s="200">
        <v>21</v>
      </c>
      <c r="B334" s="39" t="s">
        <v>352</v>
      </c>
      <c r="C334" s="377">
        <f>Mat!C84</f>
        <v>0</v>
      </c>
      <c r="D334" s="377">
        <f>Mat!D84</f>
        <v>0</v>
      </c>
      <c r="E334" s="375">
        <f>Mat!E84</f>
        <v>0</v>
      </c>
      <c r="F334" s="189">
        <f t="shared" si="80"/>
        <v>0</v>
      </c>
      <c r="G334" s="122"/>
      <c r="L334" s="122"/>
      <c r="M334" s="122"/>
      <c r="N334" s="122"/>
      <c r="O334" s="122"/>
      <c r="P334" s="122"/>
      <c r="Q334" s="122"/>
      <c r="R334" s="122"/>
      <c r="S334" s="122"/>
      <c r="T334" s="388">
        <f t="shared" si="81"/>
        <v>0</v>
      </c>
      <c r="V334" s="388">
        <f t="shared" si="79"/>
        <v>0</v>
      </c>
    </row>
    <row r="335" spans="1:22" hidden="1">
      <c r="A335" s="200">
        <v>22</v>
      </c>
      <c r="B335" s="39" t="s">
        <v>353</v>
      </c>
      <c r="C335" s="377">
        <f>Mat!C85</f>
        <v>0</v>
      </c>
      <c r="D335" s="377">
        <f>Mat!D85</f>
        <v>0</v>
      </c>
      <c r="E335" s="375">
        <f>Mat!E85</f>
        <v>0</v>
      </c>
      <c r="F335" s="189">
        <f t="shared" si="80"/>
        <v>0</v>
      </c>
      <c r="G335" s="122"/>
      <c r="L335" s="122"/>
      <c r="M335" s="122"/>
      <c r="N335" s="122"/>
      <c r="O335" s="122"/>
      <c r="P335" s="122"/>
      <c r="Q335" s="122"/>
      <c r="R335" s="122"/>
      <c r="S335" s="122"/>
      <c r="T335" s="388">
        <f t="shared" si="81"/>
        <v>0</v>
      </c>
      <c r="V335" s="388">
        <f t="shared" si="79"/>
        <v>0</v>
      </c>
    </row>
    <row r="336" spans="1:22" hidden="1">
      <c r="A336" s="200">
        <v>23</v>
      </c>
      <c r="B336" s="39" t="s">
        <v>354</v>
      </c>
      <c r="C336" s="377">
        <f>Mat!C86</f>
        <v>0</v>
      </c>
      <c r="D336" s="377">
        <f>Mat!D86</f>
        <v>0</v>
      </c>
      <c r="E336" s="375">
        <f>Mat!E86</f>
        <v>0</v>
      </c>
      <c r="F336" s="189">
        <f t="shared" si="80"/>
        <v>0</v>
      </c>
      <c r="G336" s="122"/>
      <c r="L336" s="122"/>
      <c r="M336" s="122"/>
      <c r="N336" s="122"/>
      <c r="O336" s="122"/>
      <c r="P336" s="122"/>
      <c r="Q336" s="122"/>
      <c r="R336" s="122"/>
      <c r="S336" s="122"/>
      <c r="T336" s="388">
        <f t="shared" si="81"/>
        <v>0</v>
      </c>
      <c r="V336" s="388">
        <f t="shared" si="79"/>
        <v>0</v>
      </c>
    </row>
    <row r="337" spans="1:28" hidden="1">
      <c r="A337" s="200">
        <v>24</v>
      </c>
      <c r="B337" s="39" t="s">
        <v>355</v>
      </c>
      <c r="C337" s="377">
        <f>Mat!C87</f>
        <v>0</v>
      </c>
      <c r="D337" s="377">
        <f>Mat!D87</f>
        <v>0</v>
      </c>
      <c r="E337" s="375">
        <f>Mat!E87</f>
        <v>0</v>
      </c>
      <c r="F337" s="189">
        <f t="shared" si="80"/>
        <v>0</v>
      </c>
      <c r="G337" s="122"/>
      <c r="L337" s="122"/>
      <c r="M337" s="122"/>
      <c r="N337" s="122"/>
      <c r="O337" s="122"/>
      <c r="P337" s="122"/>
      <c r="Q337" s="122"/>
      <c r="R337" s="122"/>
      <c r="S337" s="122"/>
      <c r="T337" s="388">
        <f t="shared" si="81"/>
        <v>0</v>
      </c>
      <c r="V337" s="388">
        <f t="shared" si="79"/>
        <v>0</v>
      </c>
    </row>
    <row r="338" spans="1:28" ht="15.75" hidden="1" thickBot="1">
      <c r="A338" s="266">
        <v>25</v>
      </c>
      <c r="B338" s="289" t="s">
        <v>356</v>
      </c>
      <c r="C338" s="415">
        <f>Mat!C88</f>
        <v>0</v>
      </c>
      <c r="D338" s="415">
        <f>Mat!D88</f>
        <v>0</v>
      </c>
      <c r="E338" s="378">
        <f>Mat!E88</f>
        <v>0</v>
      </c>
      <c r="F338" s="195">
        <f t="shared" si="80"/>
        <v>0</v>
      </c>
      <c r="G338" s="122"/>
      <c r="L338" s="122"/>
      <c r="M338" s="122"/>
      <c r="N338" s="122"/>
      <c r="O338" s="122"/>
      <c r="P338" s="122"/>
      <c r="Q338" s="122"/>
      <c r="R338" s="122"/>
      <c r="S338" s="122"/>
      <c r="T338" s="388">
        <f t="shared" si="81"/>
        <v>0</v>
      </c>
      <c r="V338" s="388">
        <f t="shared" si="79"/>
        <v>0</v>
      </c>
    </row>
    <row r="339" spans="1:28" hidden="1">
      <c r="B339" s="280"/>
      <c r="C339" s="37"/>
      <c r="D339" s="37"/>
      <c r="E339" s="37"/>
      <c r="F339" s="37"/>
      <c r="G339" s="37"/>
    </row>
    <row r="340" spans="1:28" hidden="1">
      <c r="A340" s="281" t="s">
        <v>402</v>
      </c>
      <c r="B340" s="282"/>
      <c r="C340" s="4"/>
      <c r="D340" s="37"/>
      <c r="E340" s="37"/>
      <c r="F340" s="37"/>
      <c r="G340" s="37"/>
      <c r="H340" s="37"/>
    </row>
    <row r="341" spans="1:28" ht="19.5" hidden="1" thickBot="1">
      <c r="A341" s="281" t="s">
        <v>20</v>
      </c>
      <c r="B341" s="286" t="s">
        <v>16</v>
      </c>
      <c r="C341" s="290" t="s">
        <v>398</v>
      </c>
      <c r="D341" s="127"/>
      <c r="E341" s="127"/>
      <c r="F341" s="127"/>
      <c r="G341" s="224"/>
      <c r="H341" s="224"/>
      <c r="I341" s="224"/>
      <c r="J341" s="224"/>
      <c r="K341" s="224"/>
    </row>
    <row r="342" spans="1:28" ht="24.95" hidden="1" customHeight="1">
      <c r="A342" s="583" t="s">
        <v>2</v>
      </c>
      <c r="B342" s="585" t="s">
        <v>406</v>
      </c>
      <c r="C342" s="48" t="s">
        <v>395</v>
      </c>
      <c r="D342" s="48" t="s">
        <v>407</v>
      </c>
      <c r="E342" s="48" t="s">
        <v>397</v>
      </c>
      <c r="F342" s="626" t="s">
        <v>19</v>
      </c>
      <c r="H342" s="122"/>
      <c r="I342" s="122"/>
      <c r="J342" s="122"/>
      <c r="K342" s="122"/>
      <c r="R342" s="268"/>
      <c r="S342" s="268"/>
      <c r="T342" s="389" t="s">
        <v>3</v>
      </c>
      <c r="V342" s="624" t="s">
        <v>19</v>
      </c>
      <c r="Y342" s="268"/>
      <c r="Z342" s="268"/>
      <c r="AA342" s="268"/>
      <c r="AB342" s="268"/>
    </row>
    <row r="343" spans="1:28" ht="24.95" hidden="1" customHeight="1" thickBot="1">
      <c r="A343" s="584"/>
      <c r="B343" s="586"/>
      <c r="C343" s="138" t="s">
        <v>408</v>
      </c>
      <c r="D343" s="138" t="s">
        <v>408</v>
      </c>
      <c r="E343" s="139" t="s">
        <v>409</v>
      </c>
      <c r="F343" s="590"/>
      <c r="H343" s="4"/>
      <c r="I343" s="4"/>
      <c r="J343" s="4"/>
      <c r="K343" s="4"/>
      <c r="R343" s="268"/>
      <c r="S343" s="268"/>
      <c r="T343" s="390" t="s">
        <v>110</v>
      </c>
      <c r="V343" s="625"/>
      <c r="Y343" s="268"/>
      <c r="Z343" s="268"/>
      <c r="AA343" s="268"/>
      <c r="AB343" s="268"/>
    </row>
    <row r="344" spans="1:28" hidden="1">
      <c r="A344" s="294">
        <v>1</v>
      </c>
      <c r="B344" s="295" t="s">
        <v>190</v>
      </c>
      <c r="C344" s="373">
        <f>Mat!C106</f>
        <v>0</v>
      </c>
      <c r="D344" s="373">
        <f>Mat!D106</f>
        <v>0</v>
      </c>
      <c r="E344" s="374">
        <f>Mat!E106</f>
        <v>0</v>
      </c>
      <c r="F344" s="194">
        <f>V344</f>
        <v>0</v>
      </c>
      <c r="G344" s="122"/>
      <c r="H344" s="4"/>
      <c r="I344" s="4"/>
      <c r="J344" s="4"/>
      <c r="K344" s="4"/>
      <c r="N344" s="122"/>
      <c r="O344" s="122"/>
      <c r="P344" s="122"/>
      <c r="Q344" s="122"/>
      <c r="R344" s="122"/>
      <c r="S344" s="122"/>
      <c r="T344" s="388">
        <f>IF(D344=0,0,ROUNDDOWN(C344/D344,1))</f>
        <v>0</v>
      </c>
      <c r="V344" s="388">
        <f t="shared" ref="V344:V368" si="82">IF(OR(C344=0,D344=0),0,IF(T344&lt;0.1,1,IF(E344=0,VLOOKUP(T344,vnenw,2),IF(E344=10,VLOOKUP(T344,vnenw,3),IF(E344=20,VLOOKUP(T344,vnenw,4),IF(E344=30,VLOOKUP(T344,vnenw,5),IF(E344=40,VLOOKUP(T344,vnenw,6),IF(E344=50,VLOOKUP(T344,vnenw,7)))))))))</f>
        <v>0</v>
      </c>
    </row>
    <row r="345" spans="1:28" hidden="1">
      <c r="A345" s="296">
        <v>2</v>
      </c>
      <c r="B345" s="205" t="s">
        <v>191</v>
      </c>
      <c r="C345" s="377">
        <f>Mat!C107</f>
        <v>0</v>
      </c>
      <c r="D345" s="377">
        <f>Mat!D107</f>
        <v>0</v>
      </c>
      <c r="E345" s="375">
        <f>Mat!E107</f>
        <v>0</v>
      </c>
      <c r="F345" s="189">
        <f t="shared" ref="F345:F368" si="83">V345</f>
        <v>0</v>
      </c>
      <c r="G345" s="122"/>
      <c r="H345" s="4"/>
      <c r="I345" s="4"/>
      <c r="J345" s="4"/>
      <c r="K345" s="4"/>
      <c r="N345" s="122"/>
      <c r="O345" s="122"/>
      <c r="P345" s="122"/>
      <c r="Q345" s="122"/>
      <c r="R345" s="122"/>
      <c r="S345" s="122"/>
      <c r="T345" s="388">
        <f t="shared" ref="T345:T368" si="84">IF(D345=0,0,ROUNDDOWN(C345/D345,1))</f>
        <v>0</v>
      </c>
      <c r="V345" s="388">
        <f t="shared" si="82"/>
        <v>0</v>
      </c>
    </row>
    <row r="346" spans="1:28" hidden="1">
      <c r="A346" s="296">
        <v>3</v>
      </c>
      <c r="B346" s="205" t="s">
        <v>192</v>
      </c>
      <c r="C346" s="377">
        <f>Mat!C108</f>
        <v>0</v>
      </c>
      <c r="D346" s="377">
        <f>Mat!D108</f>
        <v>0</v>
      </c>
      <c r="E346" s="375">
        <f>Mat!E108</f>
        <v>0</v>
      </c>
      <c r="F346" s="189">
        <f t="shared" si="83"/>
        <v>0</v>
      </c>
      <c r="G346" s="122"/>
      <c r="H346" s="4"/>
      <c r="I346" s="4"/>
      <c r="J346" s="4"/>
      <c r="K346" s="4"/>
      <c r="N346" s="122"/>
      <c r="O346" s="122"/>
      <c r="P346" s="122"/>
      <c r="Q346" s="122"/>
      <c r="R346" s="122"/>
      <c r="S346" s="122"/>
      <c r="T346" s="388">
        <f t="shared" si="84"/>
        <v>0</v>
      </c>
      <c r="V346" s="388">
        <f t="shared" si="82"/>
        <v>0</v>
      </c>
    </row>
    <row r="347" spans="1:28" hidden="1">
      <c r="A347" s="296">
        <v>4</v>
      </c>
      <c r="B347" s="205" t="s">
        <v>312</v>
      </c>
      <c r="C347" s="377">
        <f>Mat!C109</f>
        <v>0</v>
      </c>
      <c r="D347" s="377">
        <f>Mat!D109</f>
        <v>0</v>
      </c>
      <c r="E347" s="375">
        <f>Mat!E109</f>
        <v>0</v>
      </c>
      <c r="F347" s="189">
        <f t="shared" si="83"/>
        <v>0</v>
      </c>
      <c r="G347" s="122"/>
      <c r="H347" s="4"/>
      <c r="I347" s="4"/>
      <c r="J347" s="4"/>
      <c r="K347" s="4"/>
      <c r="N347" s="122"/>
      <c r="O347" s="122"/>
      <c r="P347" s="122"/>
      <c r="Q347" s="122"/>
      <c r="R347" s="122"/>
      <c r="S347" s="122"/>
      <c r="T347" s="388">
        <f t="shared" si="84"/>
        <v>0</v>
      </c>
      <c r="V347" s="388">
        <f t="shared" si="82"/>
        <v>0</v>
      </c>
    </row>
    <row r="348" spans="1:28" hidden="1">
      <c r="A348" s="296">
        <v>5</v>
      </c>
      <c r="B348" s="205" t="s">
        <v>313</v>
      </c>
      <c r="C348" s="377">
        <f>Mat!C110</f>
        <v>0</v>
      </c>
      <c r="D348" s="377">
        <f>Mat!D110</f>
        <v>0</v>
      </c>
      <c r="E348" s="375">
        <f>Mat!E110</f>
        <v>0</v>
      </c>
      <c r="F348" s="189">
        <f t="shared" si="83"/>
        <v>0</v>
      </c>
      <c r="G348" s="122"/>
      <c r="H348" s="4"/>
      <c r="I348" s="4"/>
      <c r="J348" s="4"/>
      <c r="K348" s="4"/>
      <c r="N348" s="122"/>
      <c r="O348" s="122"/>
      <c r="P348" s="122"/>
      <c r="Q348" s="122"/>
      <c r="R348" s="122"/>
      <c r="S348" s="122"/>
      <c r="T348" s="388">
        <f t="shared" si="84"/>
        <v>0</v>
      </c>
      <c r="V348" s="388">
        <f t="shared" si="82"/>
        <v>0</v>
      </c>
    </row>
    <row r="349" spans="1:28" hidden="1">
      <c r="A349" s="296">
        <v>6</v>
      </c>
      <c r="B349" s="205" t="s">
        <v>314</v>
      </c>
      <c r="C349" s="377">
        <f>Mat!C111</f>
        <v>0</v>
      </c>
      <c r="D349" s="377">
        <f>Mat!D111</f>
        <v>0</v>
      </c>
      <c r="E349" s="375">
        <f>Mat!E111</f>
        <v>0</v>
      </c>
      <c r="F349" s="189">
        <f t="shared" si="83"/>
        <v>0</v>
      </c>
      <c r="G349" s="122"/>
      <c r="H349" s="4"/>
      <c r="I349" s="4"/>
      <c r="J349" s="4"/>
      <c r="K349" s="4"/>
      <c r="N349" s="122"/>
      <c r="O349" s="122"/>
      <c r="P349" s="122"/>
      <c r="Q349" s="122"/>
      <c r="R349" s="122"/>
      <c r="S349" s="122"/>
      <c r="T349" s="388">
        <f t="shared" si="84"/>
        <v>0</v>
      </c>
      <c r="V349" s="388">
        <f t="shared" si="82"/>
        <v>0</v>
      </c>
    </row>
    <row r="350" spans="1:28" hidden="1">
      <c r="A350" s="296">
        <v>7</v>
      </c>
      <c r="B350" s="205" t="s">
        <v>315</v>
      </c>
      <c r="C350" s="377">
        <f>Mat!C112</f>
        <v>0</v>
      </c>
      <c r="D350" s="377">
        <f>Mat!D112</f>
        <v>0</v>
      </c>
      <c r="E350" s="375">
        <f>Mat!E112</f>
        <v>0</v>
      </c>
      <c r="F350" s="189">
        <f t="shared" si="83"/>
        <v>0</v>
      </c>
      <c r="G350" s="122"/>
      <c r="H350" s="4"/>
      <c r="I350" s="4"/>
      <c r="J350" s="4"/>
      <c r="K350" s="4"/>
      <c r="N350" s="122"/>
      <c r="O350" s="122"/>
      <c r="P350" s="122"/>
      <c r="Q350" s="122"/>
      <c r="R350" s="122"/>
      <c r="S350" s="122"/>
      <c r="T350" s="388">
        <f t="shared" si="84"/>
        <v>0</v>
      </c>
      <c r="V350" s="388">
        <f t="shared" si="82"/>
        <v>0</v>
      </c>
    </row>
    <row r="351" spans="1:28" hidden="1">
      <c r="A351" s="296">
        <v>8</v>
      </c>
      <c r="B351" s="205" t="s">
        <v>316</v>
      </c>
      <c r="C351" s="377">
        <f>Mat!C113</f>
        <v>0</v>
      </c>
      <c r="D351" s="377">
        <f>Mat!D113</f>
        <v>0</v>
      </c>
      <c r="E351" s="375">
        <f>Mat!E113</f>
        <v>0</v>
      </c>
      <c r="F351" s="189">
        <f t="shared" si="83"/>
        <v>0</v>
      </c>
      <c r="G351" s="122"/>
      <c r="H351" s="4"/>
      <c r="I351" s="4"/>
      <c r="J351" s="4"/>
      <c r="K351" s="4"/>
      <c r="N351" s="122"/>
      <c r="O351" s="122"/>
      <c r="P351" s="122"/>
      <c r="Q351" s="122"/>
      <c r="R351" s="122"/>
      <c r="S351" s="122"/>
      <c r="T351" s="388">
        <f t="shared" si="84"/>
        <v>0</v>
      </c>
      <c r="V351" s="388">
        <f t="shared" si="82"/>
        <v>0</v>
      </c>
    </row>
    <row r="352" spans="1:28" hidden="1">
      <c r="A352" s="296">
        <v>9</v>
      </c>
      <c r="B352" s="205" t="s">
        <v>317</v>
      </c>
      <c r="C352" s="377">
        <f>Mat!C114</f>
        <v>0</v>
      </c>
      <c r="D352" s="377">
        <f>Mat!D114</f>
        <v>0</v>
      </c>
      <c r="E352" s="375">
        <f>Mat!E114</f>
        <v>0</v>
      </c>
      <c r="F352" s="189">
        <f t="shared" si="83"/>
        <v>0</v>
      </c>
      <c r="G352" s="122"/>
      <c r="H352" s="4"/>
      <c r="I352" s="4"/>
      <c r="J352" s="4"/>
      <c r="K352" s="4"/>
      <c r="N352" s="122"/>
      <c r="O352" s="122"/>
      <c r="P352" s="122"/>
      <c r="Q352" s="122"/>
      <c r="R352" s="122"/>
      <c r="S352" s="122"/>
      <c r="T352" s="388">
        <f t="shared" si="84"/>
        <v>0</v>
      </c>
      <c r="V352" s="388">
        <f t="shared" si="82"/>
        <v>0</v>
      </c>
    </row>
    <row r="353" spans="1:22" hidden="1">
      <c r="A353" s="296">
        <v>10</v>
      </c>
      <c r="B353" s="205" t="s">
        <v>318</v>
      </c>
      <c r="C353" s="377">
        <f>Mat!C115</f>
        <v>0</v>
      </c>
      <c r="D353" s="377">
        <f>Mat!D115</f>
        <v>0</v>
      </c>
      <c r="E353" s="375">
        <f>Mat!E115</f>
        <v>0</v>
      </c>
      <c r="F353" s="189">
        <f t="shared" si="83"/>
        <v>0</v>
      </c>
      <c r="G353" s="122"/>
      <c r="H353" s="37"/>
      <c r="I353" s="37"/>
      <c r="J353" s="37"/>
      <c r="K353" s="37"/>
      <c r="N353" s="122"/>
      <c r="O353" s="122"/>
      <c r="P353" s="122"/>
      <c r="Q353" s="122"/>
      <c r="R353" s="122"/>
      <c r="S353" s="122"/>
      <c r="T353" s="388">
        <f t="shared" si="84"/>
        <v>0</v>
      </c>
      <c r="V353" s="388">
        <f t="shared" si="82"/>
        <v>0</v>
      </c>
    </row>
    <row r="354" spans="1:22" hidden="1">
      <c r="A354" s="296">
        <v>11</v>
      </c>
      <c r="B354" s="205" t="s">
        <v>357</v>
      </c>
      <c r="C354" s="377">
        <f>Mat!C116</f>
        <v>0</v>
      </c>
      <c r="D354" s="377">
        <f>Mat!D116</f>
        <v>0</v>
      </c>
      <c r="E354" s="375">
        <f>Mat!E116</f>
        <v>0</v>
      </c>
      <c r="F354" s="189">
        <f t="shared" si="83"/>
        <v>0</v>
      </c>
      <c r="G354" s="122"/>
      <c r="H354" s="275"/>
      <c r="I354" s="275"/>
      <c r="J354" s="275"/>
      <c r="K354" s="275"/>
      <c r="N354" s="122"/>
      <c r="O354" s="122"/>
      <c r="P354" s="122"/>
      <c r="Q354" s="122"/>
      <c r="R354" s="122"/>
      <c r="S354" s="122"/>
      <c r="T354" s="388">
        <f t="shared" si="84"/>
        <v>0</v>
      </c>
      <c r="V354" s="388">
        <f t="shared" si="82"/>
        <v>0</v>
      </c>
    </row>
    <row r="355" spans="1:22" hidden="1">
      <c r="A355" s="296">
        <v>12</v>
      </c>
      <c r="B355" s="205" t="s">
        <v>358</v>
      </c>
      <c r="C355" s="377">
        <f>Mat!C117</f>
        <v>0</v>
      </c>
      <c r="D355" s="377">
        <f>Mat!D117</f>
        <v>0</v>
      </c>
      <c r="E355" s="375">
        <f>Mat!E117</f>
        <v>0</v>
      </c>
      <c r="F355" s="189">
        <f t="shared" si="83"/>
        <v>0</v>
      </c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388">
        <f t="shared" si="84"/>
        <v>0</v>
      </c>
      <c r="V355" s="388">
        <f t="shared" si="82"/>
        <v>0</v>
      </c>
    </row>
    <row r="356" spans="1:22" hidden="1">
      <c r="A356" s="296">
        <v>13</v>
      </c>
      <c r="B356" s="205" t="s">
        <v>359</v>
      </c>
      <c r="C356" s="377">
        <f>Mat!C118</f>
        <v>0</v>
      </c>
      <c r="D356" s="377">
        <f>Mat!D118</f>
        <v>0</v>
      </c>
      <c r="E356" s="375">
        <f>Mat!E118</f>
        <v>0</v>
      </c>
      <c r="F356" s="189">
        <f t="shared" si="83"/>
        <v>0</v>
      </c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388">
        <f t="shared" si="84"/>
        <v>0</v>
      </c>
      <c r="V356" s="388">
        <f t="shared" si="82"/>
        <v>0</v>
      </c>
    </row>
    <row r="357" spans="1:22" hidden="1">
      <c r="A357" s="296">
        <v>14</v>
      </c>
      <c r="B357" s="205" t="s">
        <v>360</v>
      </c>
      <c r="C357" s="377">
        <f>Mat!C119</f>
        <v>0</v>
      </c>
      <c r="D357" s="377">
        <f>Mat!D119</f>
        <v>0</v>
      </c>
      <c r="E357" s="375">
        <f>Mat!E119</f>
        <v>0</v>
      </c>
      <c r="F357" s="189">
        <f t="shared" si="83"/>
        <v>0</v>
      </c>
      <c r="G357" s="122"/>
      <c r="H357" s="122"/>
      <c r="I357" s="4"/>
      <c r="J357" s="275"/>
      <c r="K357" s="275"/>
      <c r="L357" s="122"/>
      <c r="M357" s="122"/>
      <c r="N357" s="122"/>
      <c r="O357" s="122"/>
      <c r="P357" s="122"/>
      <c r="Q357" s="122"/>
      <c r="R357" s="122"/>
      <c r="S357" s="122"/>
      <c r="T357" s="388">
        <f t="shared" si="84"/>
        <v>0</v>
      </c>
      <c r="V357" s="388">
        <f t="shared" si="82"/>
        <v>0</v>
      </c>
    </row>
    <row r="358" spans="1:22" hidden="1">
      <c r="A358" s="296">
        <v>15</v>
      </c>
      <c r="B358" s="205" t="s">
        <v>361</v>
      </c>
      <c r="C358" s="377">
        <f>Mat!C120</f>
        <v>0</v>
      </c>
      <c r="D358" s="377">
        <f>Mat!D120</f>
        <v>0</v>
      </c>
      <c r="E358" s="375">
        <f>Mat!E120</f>
        <v>0</v>
      </c>
      <c r="F358" s="189">
        <f t="shared" si="83"/>
        <v>0</v>
      </c>
      <c r="G358" s="122"/>
      <c r="H358" s="122"/>
      <c r="I358" s="4"/>
      <c r="J358" s="275"/>
      <c r="K358" s="275"/>
      <c r="L358" s="122"/>
      <c r="M358" s="122"/>
      <c r="N358" s="122"/>
      <c r="O358" s="122"/>
      <c r="P358" s="122"/>
      <c r="Q358" s="122"/>
      <c r="R358" s="122"/>
      <c r="S358" s="122"/>
      <c r="T358" s="388">
        <f t="shared" si="84"/>
        <v>0</v>
      </c>
      <c r="V358" s="388">
        <f t="shared" si="82"/>
        <v>0</v>
      </c>
    </row>
    <row r="359" spans="1:22" hidden="1">
      <c r="A359" s="296">
        <v>16</v>
      </c>
      <c r="B359" s="205" t="s">
        <v>362</v>
      </c>
      <c r="C359" s="377">
        <f>Mat!C121</f>
        <v>0</v>
      </c>
      <c r="D359" s="377">
        <f>Mat!D121</f>
        <v>0</v>
      </c>
      <c r="E359" s="375">
        <f>Mat!E121</f>
        <v>0</v>
      </c>
      <c r="F359" s="189">
        <f t="shared" si="83"/>
        <v>0</v>
      </c>
      <c r="G359" s="122"/>
      <c r="H359" s="122"/>
      <c r="I359" s="4"/>
      <c r="J359" s="275"/>
      <c r="K359" s="275"/>
      <c r="L359" s="122"/>
      <c r="M359" s="122"/>
      <c r="N359" s="122"/>
      <c r="O359" s="122"/>
      <c r="P359" s="122"/>
      <c r="Q359" s="122"/>
      <c r="R359" s="122"/>
      <c r="S359" s="122"/>
      <c r="T359" s="388">
        <f t="shared" si="84"/>
        <v>0</v>
      </c>
      <c r="V359" s="388">
        <f t="shared" si="82"/>
        <v>0</v>
      </c>
    </row>
    <row r="360" spans="1:22" hidden="1">
      <c r="A360" s="296">
        <v>17</v>
      </c>
      <c r="B360" s="205" t="s">
        <v>363</v>
      </c>
      <c r="C360" s="377">
        <f>Mat!C122</f>
        <v>0</v>
      </c>
      <c r="D360" s="377">
        <f>Mat!D122</f>
        <v>0</v>
      </c>
      <c r="E360" s="375">
        <f>Mat!E122</f>
        <v>0</v>
      </c>
      <c r="F360" s="189">
        <f t="shared" si="83"/>
        <v>0</v>
      </c>
      <c r="G360" s="122"/>
      <c r="H360" s="122"/>
      <c r="I360" s="4"/>
      <c r="J360" s="275"/>
      <c r="K360" s="275"/>
      <c r="L360" s="122"/>
      <c r="M360" s="122"/>
      <c r="N360" s="122"/>
      <c r="O360" s="122"/>
      <c r="P360" s="122"/>
      <c r="Q360" s="122"/>
      <c r="R360" s="122"/>
      <c r="S360" s="122"/>
      <c r="T360" s="388">
        <f t="shared" si="84"/>
        <v>0</v>
      </c>
      <c r="V360" s="388">
        <f t="shared" si="82"/>
        <v>0</v>
      </c>
    </row>
    <row r="361" spans="1:22" hidden="1">
      <c r="A361" s="296">
        <v>18</v>
      </c>
      <c r="B361" s="205" t="s">
        <v>364</v>
      </c>
      <c r="C361" s="377">
        <f>Mat!C123</f>
        <v>0</v>
      </c>
      <c r="D361" s="377">
        <f>Mat!D123</f>
        <v>0</v>
      </c>
      <c r="E361" s="375">
        <f>Mat!E123</f>
        <v>0</v>
      </c>
      <c r="F361" s="189">
        <f t="shared" si="83"/>
        <v>0</v>
      </c>
      <c r="G361" s="122"/>
      <c r="H361" s="122"/>
      <c r="I361" s="4"/>
      <c r="J361" s="275"/>
      <c r="K361" s="275"/>
      <c r="L361" s="122"/>
      <c r="M361" s="122"/>
      <c r="N361" s="122"/>
      <c r="O361" s="122"/>
      <c r="P361" s="122"/>
      <c r="Q361" s="122"/>
      <c r="R361" s="122"/>
      <c r="S361" s="122"/>
      <c r="T361" s="388">
        <f t="shared" si="84"/>
        <v>0</v>
      </c>
      <c r="V361" s="388">
        <f t="shared" si="82"/>
        <v>0</v>
      </c>
    </row>
    <row r="362" spans="1:22" hidden="1">
      <c r="A362" s="296">
        <v>19</v>
      </c>
      <c r="B362" s="205" t="s">
        <v>365</v>
      </c>
      <c r="C362" s="377">
        <f>Mat!C124</f>
        <v>0</v>
      </c>
      <c r="D362" s="377">
        <f>Mat!D124</f>
        <v>0</v>
      </c>
      <c r="E362" s="375">
        <f>Mat!E124</f>
        <v>0</v>
      </c>
      <c r="F362" s="189">
        <f t="shared" si="83"/>
        <v>0</v>
      </c>
      <c r="G362" s="122"/>
      <c r="H362" s="122"/>
      <c r="I362" s="4"/>
      <c r="J362" s="275"/>
      <c r="K362" s="275"/>
      <c r="L362" s="122"/>
      <c r="M362" s="122"/>
      <c r="N362" s="122"/>
      <c r="O362" s="122"/>
      <c r="P362" s="122"/>
      <c r="Q362" s="122"/>
      <c r="R362" s="122"/>
      <c r="S362" s="122"/>
      <c r="T362" s="388">
        <f t="shared" si="84"/>
        <v>0</v>
      </c>
      <c r="V362" s="388">
        <f t="shared" si="82"/>
        <v>0</v>
      </c>
    </row>
    <row r="363" spans="1:22" hidden="1">
      <c r="A363" s="296">
        <v>20</v>
      </c>
      <c r="B363" s="205" t="s">
        <v>366</v>
      </c>
      <c r="C363" s="377">
        <f>Mat!C125</f>
        <v>0</v>
      </c>
      <c r="D363" s="377">
        <f>Mat!D125</f>
        <v>0</v>
      </c>
      <c r="E363" s="375">
        <f>Mat!E125</f>
        <v>0</v>
      </c>
      <c r="F363" s="189">
        <f t="shared" si="83"/>
        <v>0</v>
      </c>
      <c r="G363" s="122"/>
      <c r="H363" s="122"/>
      <c r="I363" s="4"/>
      <c r="J363" s="275"/>
      <c r="K363" s="275"/>
      <c r="L363" s="122"/>
      <c r="M363" s="122"/>
      <c r="N363" s="122"/>
      <c r="O363" s="122"/>
      <c r="P363" s="122"/>
      <c r="Q363" s="122"/>
      <c r="R363" s="122"/>
      <c r="S363" s="122"/>
      <c r="T363" s="388">
        <f t="shared" si="84"/>
        <v>0</v>
      </c>
      <c r="V363" s="388">
        <f t="shared" si="82"/>
        <v>0</v>
      </c>
    </row>
    <row r="364" spans="1:22" hidden="1">
      <c r="A364" s="296">
        <v>21</v>
      </c>
      <c r="B364" s="205" t="s">
        <v>367</v>
      </c>
      <c r="C364" s="377">
        <f>Mat!C126</f>
        <v>0</v>
      </c>
      <c r="D364" s="377">
        <f>Mat!D126</f>
        <v>0</v>
      </c>
      <c r="E364" s="375">
        <f>Mat!E126</f>
        <v>0</v>
      </c>
      <c r="F364" s="189">
        <f t="shared" si="83"/>
        <v>0</v>
      </c>
      <c r="G364" s="122"/>
      <c r="H364" s="122"/>
      <c r="I364" s="4"/>
      <c r="J364" s="275"/>
      <c r="K364" s="275"/>
      <c r="L364" s="122"/>
      <c r="M364" s="122"/>
      <c r="N364" s="122"/>
      <c r="O364" s="122"/>
      <c r="P364" s="122"/>
      <c r="Q364" s="122"/>
      <c r="R364" s="122"/>
      <c r="S364" s="122"/>
      <c r="T364" s="388">
        <f t="shared" si="84"/>
        <v>0</v>
      </c>
      <c r="V364" s="388">
        <f t="shared" si="82"/>
        <v>0</v>
      </c>
    </row>
    <row r="365" spans="1:22" hidden="1">
      <c r="A365" s="296">
        <v>22</v>
      </c>
      <c r="B365" s="205" t="s">
        <v>368</v>
      </c>
      <c r="C365" s="377">
        <f>Mat!C127</f>
        <v>0</v>
      </c>
      <c r="D365" s="377">
        <f>Mat!D127</f>
        <v>0</v>
      </c>
      <c r="E365" s="375">
        <f>Mat!E127</f>
        <v>0</v>
      </c>
      <c r="F365" s="189">
        <f t="shared" si="83"/>
        <v>0</v>
      </c>
      <c r="G365" s="122"/>
      <c r="H365" s="122"/>
      <c r="I365" s="4"/>
      <c r="J365" s="275"/>
      <c r="K365" s="275"/>
      <c r="L365" s="122"/>
      <c r="M365" s="122"/>
      <c r="N365" s="122"/>
      <c r="O365" s="122"/>
      <c r="P365" s="122"/>
      <c r="Q365" s="122"/>
      <c r="R365" s="122"/>
      <c r="S365" s="122"/>
      <c r="T365" s="388">
        <f t="shared" si="84"/>
        <v>0</v>
      </c>
      <c r="V365" s="388">
        <f t="shared" si="82"/>
        <v>0</v>
      </c>
    </row>
    <row r="366" spans="1:22" hidden="1">
      <c r="A366" s="296">
        <v>23</v>
      </c>
      <c r="B366" s="205" t="s">
        <v>369</v>
      </c>
      <c r="C366" s="377">
        <f>Mat!C128</f>
        <v>0</v>
      </c>
      <c r="D366" s="377">
        <f>Mat!D128</f>
        <v>0</v>
      </c>
      <c r="E366" s="375">
        <f>Mat!E128</f>
        <v>0</v>
      </c>
      <c r="F366" s="189">
        <f t="shared" si="83"/>
        <v>0</v>
      </c>
      <c r="G366" s="122"/>
      <c r="H366" s="122"/>
      <c r="I366" s="4"/>
      <c r="J366" s="275"/>
      <c r="K366" s="275"/>
      <c r="L366" s="122"/>
      <c r="M366" s="122"/>
      <c r="N366" s="122"/>
      <c r="O366" s="122"/>
      <c r="P366" s="122"/>
      <c r="Q366" s="122"/>
      <c r="R366" s="122"/>
      <c r="S366" s="122"/>
      <c r="T366" s="388">
        <f t="shared" si="84"/>
        <v>0</v>
      </c>
      <c r="V366" s="388">
        <f t="shared" si="82"/>
        <v>0</v>
      </c>
    </row>
    <row r="367" spans="1:22" hidden="1">
      <c r="A367" s="296">
        <v>24</v>
      </c>
      <c r="B367" s="205" t="s">
        <v>370</v>
      </c>
      <c r="C367" s="377">
        <f>Mat!C129</f>
        <v>0</v>
      </c>
      <c r="D367" s="377">
        <f>Mat!D129</f>
        <v>0</v>
      </c>
      <c r="E367" s="375">
        <f>Mat!E129</f>
        <v>0</v>
      </c>
      <c r="F367" s="189">
        <f t="shared" si="83"/>
        <v>0</v>
      </c>
      <c r="G367" s="122"/>
      <c r="H367" s="122"/>
      <c r="I367" s="4"/>
      <c r="J367" s="275"/>
      <c r="K367" s="275"/>
      <c r="L367" s="122"/>
      <c r="M367" s="122"/>
      <c r="N367" s="122"/>
      <c r="O367" s="122"/>
      <c r="P367" s="122"/>
      <c r="Q367" s="122"/>
      <c r="R367" s="122"/>
      <c r="S367" s="122"/>
      <c r="T367" s="388">
        <f t="shared" si="84"/>
        <v>0</v>
      </c>
      <c r="V367" s="388">
        <f t="shared" si="82"/>
        <v>0</v>
      </c>
    </row>
    <row r="368" spans="1:22" ht="15.75" hidden="1" thickBot="1">
      <c r="A368" s="297">
        <v>25</v>
      </c>
      <c r="B368" s="298" t="s">
        <v>371</v>
      </c>
      <c r="C368" s="415">
        <f>Mat!C130</f>
        <v>0</v>
      </c>
      <c r="D368" s="415">
        <f>Mat!D130</f>
        <v>0</v>
      </c>
      <c r="E368" s="378">
        <f>Mat!E130</f>
        <v>0</v>
      </c>
      <c r="F368" s="195">
        <f t="shared" si="83"/>
        <v>0</v>
      </c>
      <c r="G368" s="122"/>
      <c r="H368" s="122"/>
      <c r="I368" s="4"/>
      <c r="J368" s="275"/>
      <c r="K368" s="275"/>
      <c r="L368" s="122"/>
      <c r="M368" s="122"/>
      <c r="N368" s="122"/>
      <c r="O368" s="122"/>
      <c r="P368" s="122"/>
      <c r="Q368" s="122"/>
      <c r="R368" s="122"/>
      <c r="S368" s="122"/>
      <c r="T368" s="388">
        <f t="shared" si="84"/>
        <v>0</v>
      </c>
      <c r="V368" s="388">
        <f t="shared" si="82"/>
        <v>0</v>
      </c>
    </row>
    <row r="369" spans="1:28" hidden="1">
      <c r="B369" s="280"/>
      <c r="C369" s="37"/>
      <c r="D369" s="37"/>
      <c r="E369" s="37"/>
      <c r="F369" s="37"/>
      <c r="G369" s="37"/>
      <c r="H369" s="37"/>
    </row>
    <row r="370" spans="1:28" hidden="1">
      <c r="A370" s="281" t="s">
        <v>403</v>
      </c>
      <c r="B370" s="282"/>
      <c r="C370" s="4"/>
      <c r="D370" s="37"/>
      <c r="E370" s="37"/>
      <c r="F370" s="37"/>
      <c r="G370" s="37"/>
      <c r="H370" s="37"/>
      <c r="N370" s="299"/>
      <c r="O370" s="299"/>
      <c r="P370" s="300"/>
      <c r="Q370" s="301"/>
      <c r="R370" s="301"/>
      <c r="S370" s="301"/>
      <c r="T370" s="391"/>
      <c r="U370" s="391"/>
    </row>
    <row r="371" spans="1:28" ht="15.75" hidden="1" thickBot="1">
      <c r="A371" s="275" t="s">
        <v>21</v>
      </c>
      <c r="B371" s="286" t="s">
        <v>16</v>
      </c>
      <c r="C371" s="303" t="s">
        <v>404</v>
      </c>
      <c r="D371" s="127"/>
      <c r="E371" s="127"/>
      <c r="F371" s="127"/>
      <c r="G371" s="127"/>
      <c r="H371" s="127"/>
      <c r="I371" s="224"/>
      <c r="J371" s="224"/>
      <c r="K371" s="224"/>
      <c r="O371" s="299"/>
      <c r="P371" s="300"/>
      <c r="Q371" s="299"/>
      <c r="R371" s="299"/>
      <c r="S371" s="299"/>
      <c r="T371" s="392"/>
      <c r="U371" s="392"/>
    </row>
    <row r="372" spans="1:28" ht="24.95" hidden="1" customHeight="1">
      <c r="A372" s="583" t="s">
        <v>2</v>
      </c>
      <c r="B372" s="585" t="s">
        <v>406</v>
      </c>
      <c r="C372" s="48" t="s">
        <v>410</v>
      </c>
      <c r="D372" s="48" t="s">
        <v>411</v>
      </c>
      <c r="E372" s="48" t="s">
        <v>412</v>
      </c>
      <c r="F372" s="48" t="s">
        <v>413</v>
      </c>
      <c r="G372" s="48" t="s">
        <v>397</v>
      </c>
      <c r="H372" s="626" t="s">
        <v>111</v>
      </c>
      <c r="O372" s="299"/>
      <c r="P372" s="300"/>
      <c r="Q372" s="299"/>
      <c r="R372" s="304"/>
      <c r="S372" s="304"/>
      <c r="T372" s="384" t="s">
        <v>22</v>
      </c>
      <c r="U372" s="385" t="s">
        <v>23</v>
      </c>
      <c r="V372" s="624" t="s">
        <v>19</v>
      </c>
      <c r="Y372" s="268"/>
      <c r="Z372" s="268"/>
      <c r="AA372" s="268"/>
      <c r="AB372" s="268"/>
    </row>
    <row r="373" spans="1:28" ht="24.95" hidden="1" customHeight="1" thickBot="1">
      <c r="A373" s="584"/>
      <c r="B373" s="586"/>
      <c r="C373" s="138" t="s">
        <v>113</v>
      </c>
      <c r="D373" s="138" t="s">
        <v>114</v>
      </c>
      <c r="E373" s="138" t="s">
        <v>115</v>
      </c>
      <c r="F373" s="138" t="s">
        <v>116</v>
      </c>
      <c r="G373" s="139" t="s">
        <v>409</v>
      </c>
      <c r="H373" s="590"/>
      <c r="O373" s="299"/>
      <c r="P373" s="300"/>
      <c r="Q373" s="299"/>
      <c r="R373" s="304"/>
      <c r="S373" s="304"/>
      <c r="T373" s="393" t="s">
        <v>108</v>
      </c>
      <c r="U373" s="394" t="s">
        <v>110</v>
      </c>
      <c r="V373" s="625"/>
      <c r="Y373" s="268"/>
      <c r="Z373" s="268"/>
      <c r="AA373" s="268"/>
      <c r="AB373" s="268"/>
    </row>
    <row r="374" spans="1:28" hidden="1">
      <c r="A374" s="209">
        <v>1</v>
      </c>
      <c r="B374" s="40" t="s">
        <v>193</v>
      </c>
      <c r="C374" s="423">
        <f>Mat!C150</f>
        <v>0</v>
      </c>
      <c r="D374" s="423">
        <f>Mat!D150</f>
        <v>0</v>
      </c>
      <c r="E374" s="423">
        <f>Mat!E150</f>
        <v>0</v>
      </c>
      <c r="F374" s="423">
        <f>Mat!F150</f>
        <v>0</v>
      </c>
      <c r="G374" s="424">
        <f>Mat!G150</f>
        <v>0</v>
      </c>
      <c r="H374" s="187">
        <f>V374</f>
        <v>0</v>
      </c>
      <c r="I374" s="122"/>
      <c r="M374" s="122"/>
      <c r="N374" s="122"/>
      <c r="O374" s="300"/>
      <c r="P374" s="300"/>
      <c r="Q374" s="300"/>
      <c r="R374" s="300"/>
      <c r="S374" s="300"/>
      <c r="T374" s="388">
        <f>IF(D374=0,0,ROUNDDOWN(C374/D374,2))</f>
        <v>0</v>
      </c>
      <c r="U374" s="388">
        <f>IF(F374=0,0,ROUNDDOWN(E374/F374,2))</f>
        <v>0</v>
      </c>
      <c r="V374" s="388">
        <f>BO!M368</f>
        <v>0</v>
      </c>
    </row>
    <row r="375" spans="1:28" hidden="1">
      <c r="A375" s="200">
        <v>2</v>
      </c>
      <c r="B375" s="39" t="s">
        <v>194</v>
      </c>
      <c r="C375" s="377">
        <f>Mat!C151</f>
        <v>0</v>
      </c>
      <c r="D375" s="377">
        <f>Mat!D151</f>
        <v>0</v>
      </c>
      <c r="E375" s="377">
        <f>Mat!E151</f>
        <v>0</v>
      </c>
      <c r="F375" s="377">
        <f>Mat!F151</f>
        <v>0</v>
      </c>
      <c r="G375" s="375">
        <f>Mat!G151</f>
        <v>0</v>
      </c>
      <c r="H375" s="189">
        <f t="shared" ref="H375:H398" si="85">V375</f>
        <v>0</v>
      </c>
      <c r="I375" s="122"/>
      <c r="M375" s="122"/>
      <c r="N375" s="122"/>
      <c r="O375" s="300"/>
      <c r="P375" s="300"/>
      <c r="Q375" s="300"/>
      <c r="R375" s="300"/>
      <c r="S375" s="300"/>
      <c r="T375" s="388">
        <f t="shared" ref="T375:T398" si="86">IF(D375=0,0,ROUNDDOWN(C375/D375,2))</f>
        <v>0</v>
      </c>
      <c r="U375" s="388">
        <f t="shared" ref="U375:U398" si="87">IF(F375=0,0,ROUNDDOWN(E375/F375,2))</f>
        <v>0</v>
      </c>
      <c r="V375" s="388">
        <f>BO!M369</f>
        <v>0</v>
      </c>
    </row>
    <row r="376" spans="1:28" hidden="1">
      <c r="A376" s="200">
        <v>3</v>
      </c>
      <c r="B376" s="39" t="s">
        <v>195</v>
      </c>
      <c r="C376" s="377">
        <f>Mat!C152</f>
        <v>0</v>
      </c>
      <c r="D376" s="377">
        <f>Mat!D152</f>
        <v>0</v>
      </c>
      <c r="E376" s="377">
        <f>Mat!E152</f>
        <v>0</v>
      </c>
      <c r="F376" s="377">
        <f>Mat!F152</f>
        <v>0</v>
      </c>
      <c r="G376" s="375">
        <f>Mat!G152</f>
        <v>0</v>
      </c>
      <c r="H376" s="189">
        <f t="shared" si="85"/>
        <v>0</v>
      </c>
      <c r="I376" s="122"/>
      <c r="M376" s="122"/>
      <c r="N376" s="122"/>
      <c r="O376" s="300"/>
      <c r="P376" s="300"/>
      <c r="Q376" s="300"/>
      <c r="R376" s="300"/>
      <c r="S376" s="300"/>
      <c r="T376" s="388">
        <f t="shared" si="86"/>
        <v>0</v>
      </c>
      <c r="U376" s="388">
        <f t="shared" si="87"/>
        <v>0</v>
      </c>
      <c r="V376" s="388">
        <f>BO!M370</f>
        <v>0</v>
      </c>
    </row>
    <row r="377" spans="1:28" hidden="1">
      <c r="A377" s="200">
        <v>4</v>
      </c>
      <c r="B377" s="39" t="s">
        <v>319</v>
      </c>
      <c r="C377" s="377">
        <f>Mat!C153</f>
        <v>0</v>
      </c>
      <c r="D377" s="377">
        <f>Mat!D153</f>
        <v>0</v>
      </c>
      <c r="E377" s="377">
        <f>Mat!E153</f>
        <v>0</v>
      </c>
      <c r="F377" s="377">
        <f>Mat!F153</f>
        <v>0</v>
      </c>
      <c r="G377" s="375">
        <f>Mat!G153</f>
        <v>0</v>
      </c>
      <c r="H377" s="189">
        <f t="shared" si="85"/>
        <v>0</v>
      </c>
      <c r="I377" s="122"/>
      <c r="M377" s="122"/>
      <c r="N377" s="122"/>
      <c r="O377" s="300"/>
      <c r="P377" s="300"/>
      <c r="Q377" s="300"/>
      <c r="R377" s="300"/>
      <c r="S377" s="300"/>
      <c r="T377" s="388">
        <f t="shared" si="86"/>
        <v>0</v>
      </c>
      <c r="U377" s="388">
        <f t="shared" si="87"/>
        <v>0</v>
      </c>
      <c r="V377" s="388">
        <f>BO!M371</f>
        <v>0</v>
      </c>
    </row>
    <row r="378" spans="1:28" hidden="1">
      <c r="A378" s="200">
        <v>5</v>
      </c>
      <c r="B378" s="39" t="s">
        <v>320</v>
      </c>
      <c r="C378" s="377">
        <f>Mat!C154</f>
        <v>0</v>
      </c>
      <c r="D378" s="377">
        <f>Mat!D154</f>
        <v>0</v>
      </c>
      <c r="E378" s="377">
        <f>Mat!E154</f>
        <v>0</v>
      </c>
      <c r="F378" s="377">
        <f>Mat!F154</f>
        <v>0</v>
      </c>
      <c r="G378" s="375">
        <f>Mat!G154</f>
        <v>0</v>
      </c>
      <c r="H378" s="189">
        <f t="shared" si="85"/>
        <v>0</v>
      </c>
      <c r="I378" s="122"/>
      <c r="M378" s="122"/>
      <c r="N378" s="122"/>
      <c r="O378" s="300"/>
      <c r="P378" s="300"/>
      <c r="Q378" s="300"/>
      <c r="R378" s="300"/>
      <c r="S378" s="300"/>
      <c r="T378" s="388">
        <f t="shared" si="86"/>
        <v>0</v>
      </c>
      <c r="U378" s="388">
        <f t="shared" si="87"/>
        <v>0</v>
      </c>
      <c r="V378" s="388">
        <f>BO!M372</f>
        <v>0</v>
      </c>
    </row>
    <row r="379" spans="1:28" hidden="1">
      <c r="A379" s="200">
        <v>6</v>
      </c>
      <c r="B379" s="39" t="s">
        <v>321</v>
      </c>
      <c r="C379" s="377">
        <f>Mat!C155</f>
        <v>0</v>
      </c>
      <c r="D379" s="377">
        <f>Mat!D155</f>
        <v>0</v>
      </c>
      <c r="E379" s="377">
        <f>Mat!E155</f>
        <v>0</v>
      </c>
      <c r="F379" s="377">
        <f>Mat!F155</f>
        <v>0</v>
      </c>
      <c r="G379" s="375">
        <f>Mat!G155</f>
        <v>0</v>
      </c>
      <c r="H379" s="189">
        <f t="shared" si="85"/>
        <v>0</v>
      </c>
      <c r="I379" s="122"/>
      <c r="M379" s="122"/>
      <c r="N379" s="122"/>
      <c r="O379" s="300"/>
      <c r="P379" s="300"/>
      <c r="Q379" s="300"/>
      <c r="R379" s="300"/>
      <c r="S379" s="300"/>
      <c r="T379" s="388">
        <f t="shared" si="86"/>
        <v>0</v>
      </c>
      <c r="U379" s="388">
        <f t="shared" si="87"/>
        <v>0</v>
      </c>
      <c r="V379" s="388">
        <f>BO!M373</f>
        <v>0</v>
      </c>
    </row>
    <row r="380" spans="1:28" hidden="1">
      <c r="A380" s="200">
        <v>7</v>
      </c>
      <c r="B380" s="39" t="s">
        <v>322</v>
      </c>
      <c r="C380" s="377">
        <f>Mat!C156</f>
        <v>0</v>
      </c>
      <c r="D380" s="377">
        <f>Mat!D156</f>
        <v>0</v>
      </c>
      <c r="E380" s="377">
        <f>Mat!E156</f>
        <v>0</v>
      </c>
      <c r="F380" s="377">
        <f>Mat!F156</f>
        <v>0</v>
      </c>
      <c r="G380" s="375">
        <f>Mat!G156</f>
        <v>0</v>
      </c>
      <c r="H380" s="189">
        <f t="shared" si="85"/>
        <v>0</v>
      </c>
      <c r="I380" s="122"/>
      <c r="M380" s="122"/>
      <c r="N380" s="122"/>
      <c r="O380" s="300"/>
      <c r="P380" s="300"/>
      <c r="Q380" s="300"/>
      <c r="R380" s="300"/>
      <c r="S380" s="300"/>
      <c r="T380" s="388">
        <f t="shared" si="86"/>
        <v>0</v>
      </c>
      <c r="U380" s="388">
        <f t="shared" si="87"/>
        <v>0</v>
      </c>
      <c r="V380" s="388">
        <f>BO!M374</f>
        <v>0</v>
      </c>
    </row>
    <row r="381" spans="1:28" hidden="1">
      <c r="A381" s="200">
        <v>8</v>
      </c>
      <c r="B381" s="39" t="s">
        <v>323</v>
      </c>
      <c r="C381" s="377">
        <f>Mat!C157</f>
        <v>0</v>
      </c>
      <c r="D381" s="377">
        <f>Mat!D157</f>
        <v>0</v>
      </c>
      <c r="E381" s="377">
        <f>Mat!E157</f>
        <v>0</v>
      </c>
      <c r="F381" s="377">
        <f>Mat!F157</f>
        <v>0</v>
      </c>
      <c r="G381" s="375">
        <f>Mat!G157</f>
        <v>0</v>
      </c>
      <c r="H381" s="189">
        <f t="shared" si="85"/>
        <v>0</v>
      </c>
      <c r="I381" s="122"/>
      <c r="M381" s="122"/>
      <c r="N381" s="122"/>
      <c r="O381" s="300"/>
      <c r="P381" s="300"/>
      <c r="Q381" s="300"/>
      <c r="R381" s="300"/>
      <c r="S381" s="300"/>
      <c r="T381" s="388">
        <f t="shared" si="86"/>
        <v>0</v>
      </c>
      <c r="U381" s="388">
        <f t="shared" si="87"/>
        <v>0</v>
      </c>
      <c r="V381" s="388">
        <f>BO!M375</f>
        <v>0</v>
      </c>
    </row>
    <row r="382" spans="1:28" hidden="1">
      <c r="A382" s="200">
        <v>9</v>
      </c>
      <c r="B382" s="39" t="s">
        <v>324</v>
      </c>
      <c r="C382" s="377">
        <f>Mat!C158</f>
        <v>0</v>
      </c>
      <c r="D382" s="377">
        <f>Mat!D158</f>
        <v>0</v>
      </c>
      <c r="E382" s="377">
        <f>Mat!E158</f>
        <v>0</v>
      </c>
      <c r="F382" s="377">
        <f>Mat!F158</f>
        <v>0</v>
      </c>
      <c r="G382" s="375">
        <f>Mat!G158</f>
        <v>0</v>
      </c>
      <c r="H382" s="189">
        <f t="shared" si="85"/>
        <v>0</v>
      </c>
      <c r="I382" s="122"/>
      <c r="M382" s="122"/>
      <c r="N382" s="122"/>
      <c r="O382" s="300"/>
      <c r="P382" s="300"/>
      <c r="Q382" s="300"/>
      <c r="R382" s="300"/>
      <c r="S382" s="300"/>
      <c r="T382" s="388">
        <f t="shared" si="86"/>
        <v>0</v>
      </c>
      <c r="U382" s="388">
        <f t="shared" si="87"/>
        <v>0</v>
      </c>
      <c r="V382" s="388">
        <f>BO!M376</f>
        <v>0</v>
      </c>
    </row>
    <row r="383" spans="1:28" hidden="1">
      <c r="A383" s="200">
        <v>10</v>
      </c>
      <c r="B383" s="39" t="s">
        <v>325</v>
      </c>
      <c r="C383" s="377">
        <f>Mat!C159</f>
        <v>0</v>
      </c>
      <c r="D383" s="377">
        <f>Mat!D159</f>
        <v>0</v>
      </c>
      <c r="E383" s="377">
        <f>Mat!E159</f>
        <v>0</v>
      </c>
      <c r="F383" s="377">
        <f>Mat!F159</f>
        <v>0</v>
      </c>
      <c r="G383" s="375">
        <f>Mat!G159</f>
        <v>0</v>
      </c>
      <c r="H383" s="189">
        <f t="shared" si="85"/>
        <v>0</v>
      </c>
      <c r="I383" s="122"/>
      <c r="M383" s="122"/>
      <c r="N383" s="122"/>
      <c r="O383" s="300"/>
      <c r="P383" s="300"/>
      <c r="Q383" s="300"/>
      <c r="R383" s="300"/>
      <c r="S383" s="300"/>
      <c r="T383" s="388">
        <f t="shared" si="86"/>
        <v>0</v>
      </c>
      <c r="U383" s="388">
        <f t="shared" si="87"/>
        <v>0</v>
      </c>
      <c r="V383" s="388">
        <f>BO!M377</f>
        <v>0</v>
      </c>
    </row>
    <row r="384" spans="1:28" hidden="1">
      <c r="A384" s="200">
        <v>11</v>
      </c>
      <c r="B384" s="39" t="s">
        <v>372</v>
      </c>
      <c r="C384" s="377">
        <f>Mat!C160</f>
        <v>0</v>
      </c>
      <c r="D384" s="377">
        <f>Mat!D160</f>
        <v>0</v>
      </c>
      <c r="E384" s="377">
        <f>Mat!E160</f>
        <v>0</v>
      </c>
      <c r="F384" s="377">
        <f>Mat!F160</f>
        <v>0</v>
      </c>
      <c r="G384" s="375">
        <f>Mat!G160</f>
        <v>0</v>
      </c>
      <c r="H384" s="189">
        <f t="shared" si="85"/>
        <v>0</v>
      </c>
      <c r="I384" s="122"/>
      <c r="M384" s="122"/>
      <c r="N384" s="122"/>
      <c r="O384" s="300"/>
      <c r="P384" s="300"/>
      <c r="Q384" s="300"/>
      <c r="R384" s="300"/>
      <c r="S384" s="300"/>
      <c r="T384" s="388">
        <f t="shared" si="86"/>
        <v>0</v>
      </c>
      <c r="U384" s="388">
        <f t="shared" si="87"/>
        <v>0</v>
      </c>
      <c r="V384" s="388">
        <f>BO!M378</f>
        <v>0</v>
      </c>
    </row>
    <row r="385" spans="1:22" hidden="1">
      <c r="A385" s="200">
        <v>12</v>
      </c>
      <c r="B385" s="39" t="s">
        <v>373</v>
      </c>
      <c r="C385" s="377">
        <f>Mat!C161</f>
        <v>0</v>
      </c>
      <c r="D385" s="377">
        <f>Mat!D161</f>
        <v>0</v>
      </c>
      <c r="E385" s="377">
        <f>Mat!E161</f>
        <v>0</v>
      </c>
      <c r="F385" s="377">
        <f>Mat!F161</f>
        <v>0</v>
      </c>
      <c r="G385" s="375">
        <f>Mat!G161</f>
        <v>0</v>
      </c>
      <c r="H385" s="189">
        <f t="shared" si="85"/>
        <v>0</v>
      </c>
      <c r="I385" s="122"/>
      <c r="J385" s="122"/>
      <c r="K385" s="122"/>
      <c r="L385" s="122"/>
      <c r="M385" s="122"/>
      <c r="N385" s="122"/>
      <c r="O385" s="300"/>
      <c r="P385" s="300"/>
      <c r="Q385" s="300"/>
      <c r="R385" s="300"/>
      <c r="S385" s="300"/>
      <c r="T385" s="388">
        <f t="shared" si="86"/>
        <v>0</v>
      </c>
      <c r="U385" s="388">
        <f t="shared" si="87"/>
        <v>0</v>
      </c>
      <c r="V385" s="388">
        <f>BO!M379</f>
        <v>0</v>
      </c>
    </row>
    <row r="386" spans="1:22" hidden="1">
      <c r="A386" s="200">
        <v>13</v>
      </c>
      <c r="B386" s="39" t="s">
        <v>374</v>
      </c>
      <c r="C386" s="377">
        <f>Mat!C162</f>
        <v>0</v>
      </c>
      <c r="D386" s="377">
        <f>Mat!D162</f>
        <v>0</v>
      </c>
      <c r="E386" s="377">
        <f>Mat!E162</f>
        <v>0</v>
      </c>
      <c r="F386" s="377">
        <f>Mat!F162</f>
        <v>0</v>
      </c>
      <c r="G386" s="375">
        <f>Mat!G162</f>
        <v>0</v>
      </c>
      <c r="H386" s="189">
        <f t="shared" si="85"/>
        <v>0</v>
      </c>
      <c r="I386" s="122"/>
      <c r="J386" s="122"/>
      <c r="K386" s="122"/>
      <c r="L386" s="122"/>
      <c r="M386" s="122"/>
      <c r="N386" s="122"/>
      <c r="O386" s="300"/>
      <c r="P386" s="300"/>
      <c r="Q386" s="300"/>
      <c r="R386" s="300"/>
      <c r="S386" s="300"/>
      <c r="T386" s="388">
        <f t="shared" si="86"/>
        <v>0</v>
      </c>
      <c r="U386" s="388">
        <f t="shared" si="87"/>
        <v>0</v>
      </c>
      <c r="V386" s="388">
        <f>BO!M380</f>
        <v>0</v>
      </c>
    </row>
    <row r="387" spans="1:22" hidden="1">
      <c r="A387" s="200">
        <v>14</v>
      </c>
      <c r="B387" s="39" t="s">
        <v>375</v>
      </c>
      <c r="C387" s="377">
        <f>Mat!C163</f>
        <v>0</v>
      </c>
      <c r="D387" s="377">
        <f>Mat!D163</f>
        <v>0</v>
      </c>
      <c r="E387" s="377">
        <f>Mat!E163</f>
        <v>0</v>
      </c>
      <c r="F387" s="377">
        <f>Mat!F163</f>
        <v>0</v>
      </c>
      <c r="G387" s="375">
        <f>Mat!G163</f>
        <v>0</v>
      </c>
      <c r="H387" s="189">
        <f t="shared" si="85"/>
        <v>0</v>
      </c>
      <c r="I387" s="122"/>
      <c r="J387" s="122"/>
      <c r="K387" s="122"/>
      <c r="L387" s="122"/>
      <c r="M387" s="122"/>
      <c r="N387" s="122"/>
      <c r="O387" s="300"/>
      <c r="P387" s="300"/>
      <c r="Q387" s="300"/>
      <c r="R387" s="300"/>
      <c r="S387" s="300"/>
      <c r="T387" s="388">
        <f t="shared" si="86"/>
        <v>0</v>
      </c>
      <c r="U387" s="388">
        <f t="shared" si="87"/>
        <v>0</v>
      </c>
      <c r="V387" s="388">
        <f>BO!M381</f>
        <v>0</v>
      </c>
    </row>
    <row r="388" spans="1:22" hidden="1">
      <c r="A388" s="200">
        <v>15</v>
      </c>
      <c r="B388" s="39" t="s">
        <v>376</v>
      </c>
      <c r="C388" s="377">
        <f>Mat!C164</f>
        <v>0</v>
      </c>
      <c r="D388" s="377">
        <f>Mat!D164</f>
        <v>0</v>
      </c>
      <c r="E388" s="377">
        <f>Mat!E164</f>
        <v>0</v>
      </c>
      <c r="F388" s="377">
        <f>Mat!F164</f>
        <v>0</v>
      </c>
      <c r="G388" s="375">
        <f>Mat!G164</f>
        <v>0</v>
      </c>
      <c r="H388" s="189">
        <f t="shared" si="85"/>
        <v>0</v>
      </c>
      <c r="I388" s="122"/>
      <c r="J388" s="122"/>
      <c r="K388" s="122"/>
      <c r="L388" s="122"/>
      <c r="M388" s="122"/>
      <c r="N388" s="122"/>
      <c r="O388" s="300"/>
      <c r="P388" s="300"/>
      <c r="Q388" s="300"/>
      <c r="R388" s="300"/>
      <c r="S388" s="300"/>
      <c r="T388" s="388">
        <f t="shared" si="86"/>
        <v>0</v>
      </c>
      <c r="U388" s="388">
        <f t="shared" si="87"/>
        <v>0</v>
      </c>
      <c r="V388" s="388">
        <f>BO!M382</f>
        <v>0</v>
      </c>
    </row>
    <row r="389" spans="1:22" hidden="1">
      <c r="A389" s="200">
        <v>16</v>
      </c>
      <c r="B389" s="39" t="s">
        <v>377</v>
      </c>
      <c r="C389" s="377">
        <f>Mat!C165</f>
        <v>0</v>
      </c>
      <c r="D389" s="377">
        <f>Mat!D165</f>
        <v>0</v>
      </c>
      <c r="E389" s="377">
        <f>Mat!E165</f>
        <v>0</v>
      </c>
      <c r="F389" s="377">
        <f>Mat!F165</f>
        <v>0</v>
      </c>
      <c r="G389" s="375">
        <f>Mat!G165</f>
        <v>0</v>
      </c>
      <c r="H389" s="189">
        <f t="shared" si="85"/>
        <v>0</v>
      </c>
      <c r="I389" s="122"/>
      <c r="J389" s="122"/>
      <c r="K389" s="122"/>
      <c r="L389" s="122"/>
      <c r="M389" s="122"/>
      <c r="N389" s="122"/>
      <c r="O389" s="300"/>
      <c r="P389" s="300"/>
      <c r="Q389" s="300"/>
      <c r="R389" s="300"/>
      <c r="S389" s="300"/>
      <c r="T389" s="388">
        <f t="shared" si="86"/>
        <v>0</v>
      </c>
      <c r="U389" s="388">
        <f t="shared" si="87"/>
        <v>0</v>
      </c>
      <c r="V389" s="388">
        <f>BO!M383</f>
        <v>0</v>
      </c>
    </row>
    <row r="390" spans="1:22" hidden="1">
      <c r="A390" s="200">
        <v>17</v>
      </c>
      <c r="B390" s="39" t="s">
        <v>378</v>
      </c>
      <c r="C390" s="377">
        <f>Mat!C166</f>
        <v>0</v>
      </c>
      <c r="D390" s="377">
        <f>Mat!D166</f>
        <v>0</v>
      </c>
      <c r="E390" s="377">
        <f>Mat!E166</f>
        <v>0</v>
      </c>
      <c r="F390" s="377">
        <f>Mat!F166</f>
        <v>0</v>
      </c>
      <c r="G390" s="375">
        <f>Mat!G166</f>
        <v>0</v>
      </c>
      <c r="H390" s="189">
        <f t="shared" si="85"/>
        <v>0</v>
      </c>
      <c r="I390" s="122"/>
      <c r="J390" s="122"/>
      <c r="K390" s="122"/>
      <c r="L390" s="122"/>
      <c r="M390" s="122"/>
      <c r="N390" s="122"/>
      <c r="O390" s="300"/>
      <c r="P390" s="300"/>
      <c r="Q390" s="300"/>
      <c r="R390" s="300"/>
      <c r="S390" s="300"/>
      <c r="T390" s="388">
        <f t="shared" si="86"/>
        <v>0</v>
      </c>
      <c r="U390" s="388">
        <f t="shared" si="87"/>
        <v>0</v>
      </c>
      <c r="V390" s="388">
        <f>BO!M384</f>
        <v>0</v>
      </c>
    </row>
    <row r="391" spans="1:22" hidden="1">
      <c r="A391" s="200">
        <v>18</v>
      </c>
      <c r="B391" s="39" t="s">
        <v>379</v>
      </c>
      <c r="C391" s="377">
        <f>Mat!C167</f>
        <v>0</v>
      </c>
      <c r="D391" s="377">
        <f>Mat!D167</f>
        <v>0</v>
      </c>
      <c r="E391" s="377">
        <f>Mat!E167</f>
        <v>0</v>
      </c>
      <c r="F391" s="377">
        <f>Mat!F167</f>
        <v>0</v>
      </c>
      <c r="G391" s="375">
        <f>Mat!G167</f>
        <v>0</v>
      </c>
      <c r="H391" s="189">
        <f t="shared" si="85"/>
        <v>0</v>
      </c>
      <c r="I391" s="122"/>
      <c r="J391" s="122"/>
      <c r="K391" s="122"/>
      <c r="L391" s="122"/>
      <c r="M391" s="122"/>
      <c r="N391" s="122"/>
      <c r="O391" s="300"/>
      <c r="P391" s="300"/>
      <c r="Q391" s="300"/>
      <c r="R391" s="300"/>
      <c r="S391" s="300"/>
      <c r="T391" s="388">
        <f t="shared" si="86"/>
        <v>0</v>
      </c>
      <c r="U391" s="388">
        <f t="shared" si="87"/>
        <v>0</v>
      </c>
      <c r="V391" s="388">
        <f>BO!M385</f>
        <v>0</v>
      </c>
    </row>
    <row r="392" spans="1:22" hidden="1">
      <c r="A392" s="200">
        <v>19</v>
      </c>
      <c r="B392" s="39" t="s">
        <v>380</v>
      </c>
      <c r="C392" s="377">
        <f>Mat!C168</f>
        <v>0</v>
      </c>
      <c r="D392" s="377">
        <f>Mat!D168</f>
        <v>0</v>
      </c>
      <c r="E392" s="377">
        <f>Mat!E168</f>
        <v>0</v>
      </c>
      <c r="F392" s="377">
        <f>Mat!F168</f>
        <v>0</v>
      </c>
      <c r="G392" s="375">
        <f>Mat!G168</f>
        <v>0</v>
      </c>
      <c r="H392" s="189">
        <f t="shared" si="85"/>
        <v>0</v>
      </c>
      <c r="I392" s="122"/>
      <c r="J392" s="122"/>
      <c r="K392" s="122"/>
      <c r="L392" s="122"/>
      <c r="M392" s="122"/>
      <c r="N392" s="122"/>
      <c r="O392" s="300"/>
      <c r="P392" s="300"/>
      <c r="Q392" s="300"/>
      <c r="R392" s="300"/>
      <c r="S392" s="300"/>
      <c r="T392" s="388">
        <f t="shared" si="86"/>
        <v>0</v>
      </c>
      <c r="U392" s="388">
        <f t="shared" si="87"/>
        <v>0</v>
      </c>
      <c r="V392" s="388">
        <f>BO!M386</f>
        <v>0</v>
      </c>
    </row>
    <row r="393" spans="1:22" hidden="1">
      <c r="A393" s="200">
        <v>20</v>
      </c>
      <c r="B393" s="39" t="s">
        <v>381</v>
      </c>
      <c r="C393" s="377">
        <f>Mat!C169</f>
        <v>0</v>
      </c>
      <c r="D393" s="377">
        <f>Mat!D169</f>
        <v>0</v>
      </c>
      <c r="E393" s="377">
        <f>Mat!E169</f>
        <v>0</v>
      </c>
      <c r="F393" s="377">
        <f>Mat!F169</f>
        <v>0</v>
      </c>
      <c r="G393" s="375">
        <f>Mat!G169</f>
        <v>0</v>
      </c>
      <c r="H393" s="189">
        <f t="shared" si="85"/>
        <v>0</v>
      </c>
      <c r="I393" s="122"/>
      <c r="J393" s="122"/>
      <c r="K393" s="122"/>
      <c r="L393" s="122"/>
      <c r="M393" s="122"/>
      <c r="N393" s="122"/>
      <c r="O393" s="300"/>
      <c r="P393" s="300"/>
      <c r="Q393" s="300"/>
      <c r="R393" s="300"/>
      <c r="S393" s="300"/>
      <c r="T393" s="388">
        <f t="shared" si="86"/>
        <v>0</v>
      </c>
      <c r="U393" s="388">
        <f t="shared" si="87"/>
        <v>0</v>
      </c>
      <c r="V393" s="388">
        <f>BO!M387</f>
        <v>0</v>
      </c>
    </row>
    <row r="394" spans="1:22" hidden="1">
      <c r="A394" s="200">
        <v>21</v>
      </c>
      <c r="B394" s="39" t="s">
        <v>382</v>
      </c>
      <c r="C394" s="377">
        <f>Mat!C170</f>
        <v>0</v>
      </c>
      <c r="D394" s="377">
        <f>Mat!D170</f>
        <v>0</v>
      </c>
      <c r="E394" s="377">
        <f>Mat!E170</f>
        <v>0</v>
      </c>
      <c r="F394" s="377">
        <f>Mat!F170</f>
        <v>0</v>
      </c>
      <c r="G394" s="375">
        <f>Mat!G170</f>
        <v>0</v>
      </c>
      <c r="H394" s="189">
        <f t="shared" si="85"/>
        <v>0</v>
      </c>
      <c r="I394" s="122"/>
      <c r="J394" s="122"/>
      <c r="K394" s="122"/>
      <c r="L394" s="122"/>
      <c r="M394" s="122"/>
      <c r="N394" s="122"/>
      <c r="O394" s="300"/>
      <c r="P394" s="300"/>
      <c r="Q394" s="300"/>
      <c r="R394" s="300"/>
      <c r="S394" s="300"/>
      <c r="T394" s="388">
        <f t="shared" si="86"/>
        <v>0</v>
      </c>
      <c r="U394" s="388">
        <f t="shared" si="87"/>
        <v>0</v>
      </c>
      <c r="V394" s="388">
        <f>BO!M388</f>
        <v>0</v>
      </c>
    </row>
    <row r="395" spans="1:22" hidden="1">
      <c r="A395" s="200">
        <v>22</v>
      </c>
      <c r="B395" s="39" t="s">
        <v>383</v>
      </c>
      <c r="C395" s="377">
        <f>Mat!C171</f>
        <v>0</v>
      </c>
      <c r="D395" s="377">
        <f>Mat!D171</f>
        <v>0</v>
      </c>
      <c r="E395" s="377">
        <f>Mat!E171</f>
        <v>0</v>
      </c>
      <c r="F395" s="377">
        <f>Mat!F171</f>
        <v>0</v>
      </c>
      <c r="G395" s="375">
        <f>Mat!G171</f>
        <v>0</v>
      </c>
      <c r="H395" s="189">
        <f t="shared" si="85"/>
        <v>0</v>
      </c>
      <c r="I395" s="122"/>
      <c r="J395" s="122"/>
      <c r="K395" s="122"/>
      <c r="L395" s="122"/>
      <c r="M395" s="122"/>
      <c r="N395" s="122"/>
      <c r="O395" s="300"/>
      <c r="P395" s="300"/>
      <c r="Q395" s="300"/>
      <c r="R395" s="300"/>
      <c r="S395" s="300"/>
      <c r="T395" s="388">
        <f t="shared" si="86"/>
        <v>0</v>
      </c>
      <c r="U395" s="388">
        <f t="shared" si="87"/>
        <v>0</v>
      </c>
      <c r="V395" s="388">
        <f>BO!M389</f>
        <v>0</v>
      </c>
    </row>
    <row r="396" spans="1:22" hidden="1">
      <c r="A396" s="200">
        <v>23</v>
      </c>
      <c r="B396" s="39" t="s">
        <v>384</v>
      </c>
      <c r="C396" s="377">
        <f>Mat!C172</f>
        <v>0</v>
      </c>
      <c r="D396" s="377">
        <f>Mat!D172</f>
        <v>0</v>
      </c>
      <c r="E396" s="377">
        <f>Mat!E172</f>
        <v>0</v>
      </c>
      <c r="F396" s="377">
        <f>Mat!F172</f>
        <v>0</v>
      </c>
      <c r="G396" s="375">
        <f>Mat!G172</f>
        <v>0</v>
      </c>
      <c r="H396" s="189">
        <f t="shared" si="85"/>
        <v>0</v>
      </c>
      <c r="I396" s="122"/>
      <c r="J396" s="122"/>
      <c r="K396" s="122"/>
      <c r="L396" s="122"/>
      <c r="M396" s="122"/>
      <c r="N396" s="122"/>
      <c r="O396" s="300"/>
      <c r="P396" s="300"/>
      <c r="Q396" s="300"/>
      <c r="R396" s="300"/>
      <c r="S396" s="300"/>
      <c r="T396" s="388">
        <f t="shared" si="86"/>
        <v>0</v>
      </c>
      <c r="U396" s="388">
        <f t="shared" si="87"/>
        <v>0</v>
      </c>
      <c r="V396" s="388">
        <f>BO!M390</f>
        <v>0</v>
      </c>
    </row>
    <row r="397" spans="1:22" hidden="1">
      <c r="A397" s="200">
        <v>24</v>
      </c>
      <c r="B397" s="39" t="s">
        <v>385</v>
      </c>
      <c r="C397" s="377">
        <f>Mat!C173</f>
        <v>0</v>
      </c>
      <c r="D397" s="377">
        <f>Mat!D173</f>
        <v>0</v>
      </c>
      <c r="E397" s="377">
        <f>Mat!E173</f>
        <v>0</v>
      </c>
      <c r="F397" s="377">
        <f>Mat!F173</f>
        <v>0</v>
      </c>
      <c r="G397" s="375">
        <f>Mat!G173</f>
        <v>0</v>
      </c>
      <c r="H397" s="189">
        <f t="shared" si="85"/>
        <v>0</v>
      </c>
      <c r="I397" s="122"/>
      <c r="J397" s="122"/>
      <c r="K397" s="122"/>
      <c r="L397" s="122"/>
      <c r="M397" s="122"/>
      <c r="N397" s="122"/>
      <c r="O397" s="300"/>
      <c r="P397" s="300"/>
      <c r="Q397" s="300"/>
      <c r="R397" s="300"/>
      <c r="S397" s="300"/>
      <c r="T397" s="388">
        <f t="shared" si="86"/>
        <v>0</v>
      </c>
      <c r="U397" s="388">
        <f t="shared" si="87"/>
        <v>0</v>
      </c>
      <c r="V397" s="388">
        <f>BO!M391</f>
        <v>0</v>
      </c>
    </row>
    <row r="398" spans="1:22" ht="15.75" hidden="1" thickBot="1">
      <c r="A398" s="266">
        <v>25</v>
      </c>
      <c r="B398" s="289" t="s">
        <v>386</v>
      </c>
      <c r="C398" s="415">
        <f>Mat!C174</f>
        <v>0</v>
      </c>
      <c r="D398" s="415">
        <f>Mat!D174</f>
        <v>0</v>
      </c>
      <c r="E398" s="415">
        <f>Mat!E174</f>
        <v>0</v>
      </c>
      <c r="F398" s="415">
        <f>Mat!F174</f>
        <v>0</v>
      </c>
      <c r="G398" s="378">
        <f>Mat!G174</f>
        <v>0</v>
      </c>
      <c r="H398" s="195">
        <f t="shared" si="85"/>
        <v>0</v>
      </c>
      <c r="I398" s="122"/>
      <c r="J398" s="122"/>
      <c r="K398" s="122"/>
      <c r="L398" s="122"/>
      <c r="M398" s="122"/>
      <c r="N398" s="122"/>
      <c r="O398" s="300"/>
      <c r="P398" s="300"/>
      <c r="Q398" s="300"/>
      <c r="R398" s="300"/>
      <c r="S398" s="300"/>
      <c r="T398" s="388">
        <f t="shared" si="86"/>
        <v>0</v>
      </c>
      <c r="U398" s="388">
        <f t="shared" si="87"/>
        <v>0</v>
      </c>
      <c r="V398" s="388">
        <f>BO!M392</f>
        <v>0</v>
      </c>
    </row>
    <row r="399" spans="1:22">
      <c r="B399" s="280"/>
      <c r="C399" s="37"/>
      <c r="D399" s="37"/>
      <c r="E399" s="37"/>
      <c r="F399" s="37"/>
      <c r="G399" s="37"/>
      <c r="H399" s="37"/>
      <c r="I399" s="37"/>
      <c r="O399" s="299"/>
      <c r="P399" s="300"/>
      <c r="Q399" s="299"/>
      <c r="R399" s="299"/>
      <c r="S399" s="299"/>
      <c r="T399" s="392"/>
      <c r="U399" s="392"/>
    </row>
  </sheetData>
  <sheetProtection algorithmName="SHA-512" hashValue="701SZ8ZJDe1Mai2g5fbU0aO5wTZdWejRvH17UsSjfE1WAcOSGbd6Z0i5zEB8y2j/NTvwK2gCDWPKOYRJeBytKA==" saltValue="fAgdRKBVBX7bOgbcsA91tg==" spinCount="100000" sheet="1" objects="1" scenarios="1" formatCells="0" selectLockedCells="1"/>
  <dataConsolidate/>
  <mergeCells count="95">
    <mergeCell ref="I54:K54"/>
    <mergeCell ref="U136:U137"/>
    <mergeCell ref="V136:V137"/>
    <mergeCell ref="V372:V373"/>
    <mergeCell ref="I55:K55"/>
    <mergeCell ref="I56:K56"/>
    <mergeCell ref="V100:V101"/>
    <mergeCell ref="V312:V313"/>
    <mergeCell ref="V342:V343"/>
    <mergeCell ref="T136:T137"/>
    <mergeCell ref="I49:K49"/>
    <mergeCell ref="I50:K50"/>
    <mergeCell ref="I51:K51"/>
    <mergeCell ref="I52:K52"/>
    <mergeCell ref="I53:K53"/>
    <mergeCell ref="W100:W101"/>
    <mergeCell ref="I30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Z61:Z62"/>
    <mergeCell ref="A7:C7"/>
    <mergeCell ref="G30:G31"/>
    <mergeCell ref="F30:F31"/>
    <mergeCell ref="A11:B11"/>
    <mergeCell ref="A14:A15"/>
    <mergeCell ref="B14:B15"/>
    <mergeCell ref="A30:A31"/>
    <mergeCell ref="B30:B31"/>
    <mergeCell ref="C30:C31"/>
    <mergeCell ref="D30:D31"/>
    <mergeCell ref="H61:H62"/>
    <mergeCell ref="K61:K64"/>
    <mergeCell ref="I46:K46"/>
    <mergeCell ref="I47:K47"/>
    <mergeCell ref="I48:K48"/>
    <mergeCell ref="A312:A313"/>
    <mergeCell ref="B312:B313"/>
    <mergeCell ref="F312:F313"/>
    <mergeCell ref="A372:A373"/>
    <mergeCell ref="Y61:Y62"/>
    <mergeCell ref="A342:A343"/>
    <mergeCell ref="B342:B343"/>
    <mergeCell ref="F342:F343"/>
    <mergeCell ref="C61:C63"/>
    <mergeCell ref="I61:I62"/>
    <mergeCell ref="X61:X64"/>
    <mergeCell ref="T61:T64"/>
    <mergeCell ref="J61:J62"/>
    <mergeCell ref="U61:U64"/>
    <mergeCell ref="B372:B373"/>
    <mergeCell ref="G61:G64"/>
    <mergeCell ref="A100:A103"/>
    <mergeCell ref="B100:B101"/>
    <mergeCell ref="D100:D101"/>
    <mergeCell ref="F100:F101"/>
    <mergeCell ref="G100:G101"/>
    <mergeCell ref="B174:B175"/>
    <mergeCell ref="A136:A139"/>
    <mergeCell ref="B136:B137"/>
    <mergeCell ref="E136:E137"/>
    <mergeCell ref="G136:G137"/>
    <mergeCell ref="B138:B139"/>
    <mergeCell ref="A172:A175"/>
    <mergeCell ref="B172:B173"/>
    <mergeCell ref="E172:E173"/>
    <mergeCell ref="F172:F173"/>
    <mergeCell ref="G172:G173"/>
    <mergeCell ref="H372:H373"/>
    <mergeCell ref="A6:C6"/>
    <mergeCell ref="I100:I101"/>
    <mergeCell ref="J100:J101"/>
    <mergeCell ref="B102:B103"/>
    <mergeCell ref="A61:A64"/>
    <mergeCell ref="B61:B64"/>
    <mergeCell ref="F61:F64"/>
    <mergeCell ref="D61:D63"/>
    <mergeCell ref="E61:E62"/>
    <mergeCell ref="H6:K6"/>
    <mergeCell ref="H7:K7"/>
    <mergeCell ref="D6:E6"/>
    <mergeCell ref="C14:C15"/>
    <mergeCell ref="H172:H173"/>
    <mergeCell ref="H136:H137"/>
  </mergeCells>
  <dataValidations count="4">
    <dataValidation type="list" allowBlank="1" showInputMessage="1" showErrorMessage="1" sqref="G65:G89" xr:uid="{00000000-0002-0000-0300-000000000000}">
      <formula1>f</formula1>
    </dataValidation>
    <dataValidation type="list" allowBlank="1" showInputMessage="1" showErrorMessage="1" sqref="F65:F89" xr:uid="{00000000-0002-0000-0300-000001000000}">
      <formula1>$A$16:$A$25</formula1>
    </dataValidation>
    <dataValidation type="list" allowBlank="1" showInputMessage="1" showErrorMessage="1" sqref="E314:E338 E344:E368" xr:uid="{00000000-0002-0000-0300-000002000000}">
      <formula1>degree</formula1>
    </dataValidation>
    <dataValidation type="list" allowBlank="1" showInputMessage="1" showErrorMessage="1" sqref="G374:G398" xr:uid="{00000000-0002-0000-0300-000003000000}">
      <formula1>eg_degree</formula1>
    </dataValidation>
  </dataValidations>
  <pageMargins left="0.95" right="0.45" top="0.75" bottom="0.75" header="0.3" footer="0.3"/>
  <pageSetup paperSize="9" scale="60" fitToHeight="0" orientation="landscape" horizontalDpi="4294967293" verticalDpi="1200" r:id="rId1"/>
  <rowBreaks count="7" manualBreakCount="7">
    <brk id="26" max="10" man="1"/>
    <brk id="57" max="10" man="1"/>
    <brk id="307" max="10" man="1"/>
    <brk id="338" max="10" man="1"/>
    <brk id="368" max="10" man="1"/>
    <brk id="91" max="10" man="1"/>
    <brk id="167" max="10" man="1"/>
  </rowBreaks>
  <ignoredErrors>
    <ignoredError sqref="B140:B164" formula="1"/>
    <ignoredError sqref="AA65:AA8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B399"/>
  <sheetViews>
    <sheetView showGridLines="0" view="pageBreakPreview" topLeftCell="A31" zoomScale="70" zoomScaleNormal="70" zoomScaleSheetLayoutView="70" workbookViewId="0">
      <selection activeCell="J1" sqref="J1:K5"/>
    </sheetView>
  </sheetViews>
  <sheetFormatPr defaultRowHeight="15"/>
  <cols>
    <col min="1" max="1" width="7.140625" style="44" customWidth="1"/>
    <col min="2" max="2" width="28" style="44" customWidth="1"/>
    <col min="3" max="3" width="21.7109375" style="44" customWidth="1"/>
    <col min="4" max="4" width="20.140625" style="44" customWidth="1"/>
    <col min="5" max="5" width="21.28515625" style="44" customWidth="1"/>
    <col min="6" max="6" width="22" style="44" customWidth="1"/>
    <col min="7" max="7" width="22.42578125" style="44" customWidth="1"/>
    <col min="8" max="8" width="15.42578125" style="44" customWidth="1"/>
    <col min="9" max="9" width="21.7109375" style="44" customWidth="1"/>
    <col min="10" max="10" width="17.28515625" style="44" customWidth="1"/>
    <col min="11" max="11" width="19.7109375" style="44" customWidth="1"/>
    <col min="12" max="13" width="15.7109375" style="44" customWidth="1"/>
    <col min="14" max="18" width="9.140625" style="44" customWidth="1"/>
    <col min="19" max="19" width="9.140625" style="44" hidden="1" customWidth="1"/>
    <col min="20" max="20" width="14.42578125" style="379" hidden="1" customWidth="1"/>
    <col min="21" max="21" width="12.5703125" style="379" hidden="1" customWidth="1"/>
    <col min="22" max="22" width="9.5703125" style="379" hidden="1" customWidth="1"/>
    <col min="23" max="23" width="15.140625" style="268" hidden="1" customWidth="1"/>
    <col min="24" max="24" width="13.85546875" style="268" hidden="1" customWidth="1"/>
    <col min="25" max="27" width="9.140625" style="44" hidden="1" customWidth="1"/>
    <col min="28" max="16384" width="9.140625" style="44"/>
  </cols>
  <sheetData>
    <row r="1" spans="1:28" ht="15.75" thickBot="1"/>
    <row r="2" spans="1:28" ht="32.25" thickBot="1">
      <c r="A2" s="458" t="str">
        <f>UTARA!A2</f>
        <v>BUILDING ENVELOPE COMPLIANCE FORM V3.0</v>
      </c>
      <c r="B2" s="456"/>
      <c r="C2" s="456"/>
      <c r="D2" s="456"/>
      <c r="E2" s="456"/>
      <c r="F2" s="457"/>
      <c r="G2" s="221"/>
      <c r="H2" s="269"/>
      <c r="I2" s="269"/>
      <c r="J2" s="269"/>
      <c r="K2" s="269"/>
      <c r="L2" s="448"/>
      <c r="M2" s="448"/>
      <c r="N2" s="448"/>
      <c r="O2" s="448"/>
      <c r="P2" s="448"/>
      <c r="Q2" s="270"/>
      <c r="R2" s="270"/>
      <c r="S2" s="270"/>
      <c r="T2" s="380"/>
      <c r="U2" s="380"/>
    </row>
    <row r="3" spans="1:28" ht="19.5" thickBot="1">
      <c r="A3" s="216" t="str">
        <f>UTARA!A3</f>
        <v>PERSYARATAN</v>
      </c>
      <c r="B3" s="217"/>
      <c r="C3" s="217"/>
      <c r="D3" s="217"/>
      <c r="E3" s="217"/>
      <c r="F3" s="218"/>
      <c r="G3" s="221"/>
      <c r="H3" s="219"/>
      <c r="I3" s="219"/>
      <c r="J3" s="219"/>
      <c r="K3" s="219"/>
      <c r="L3" s="449"/>
      <c r="M3" s="449"/>
      <c r="N3" s="449"/>
      <c r="O3" s="449"/>
      <c r="P3" s="449"/>
      <c r="Q3" s="272"/>
      <c r="R3" s="272"/>
      <c r="S3" s="272"/>
      <c r="T3" s="381"/>
      <c r="U3" s="381"/>
    </row>
    <row r="4" spans="1:28" ht="19.5" thickBot="1">
      <c r="A4" s="213" t="str">
        <f>UTARA!A4</f>
        <v>Nilai Overall Thermal Transfer Value (OTTV) untuk bangunan tidak boleh melebihi 35 Watts/m2</v>
      </c>
      <c r="B4" s="214"/>
      <c r="C4" s="214"/>
      <c r="D4" s="214"/>
      <c r="E4" s="214"/>
      <c r="F4" s="215"/>
      <c r="G4" s="221"/>
      <c r="H4" s="220"/>
      <c r="I4" s="220"/>
      <c r="J4" s="220"/>
      <c r="K4" s="220"/>
      <c r="L4" s="450"/>
      <c r="M4" s="450"/>
      <c r="N4" s="450"/>
      <c r="O4" s="450"/>
      <c r="P4" s="450"/>
      <c r="Q4" s="272"/>
      <c r="R4" s="272"/>
      <c r="S4" s="272"/>
      <c r="T4" s="381"/>
      <c r="U4" s="381"/>
    </row>
    <row r="5" spans="1:28" ht="19.5" thickBot="1">
      <c r="A5" s="272"/>
      <c r="B5" s="274"/>
      <c r="C5" s="36"/>
      <c r="D5" s="36"/>
      <c r="E5" s="36"/>
      <c r="F5" s="36"/>
      <c r="G5" s="222"/>
      <c r="H5" s="222"/>
      <c r="I5" s="222"/>
      <c r="J5" s="220"/>
      <c r="K5" s="220"/>
      <c r="L5" s="272"/>
      <c r="M5" s="36"/>
      <c r="N5" s="36"/>
      <c r="O5" s="36"/>
      <c r="P5" s="36"/>
      <c r="Q5" s="272"/>
      <c r="R5" s="272"/>
      <c r="S5" s="272"/>
      <c r="T5" s="381"/>
      <c r="U5" s="381"/>
    </row>
    <row r="6" spans="1:28" ht="27" customHeight="1" thickBot="1">
      <c r="A6" s="548" t="str">
        <f>UTARA!A6</f>
        <v>PILIHAN KOTA</v>
      </c>
      <c r="B6" s="549"/>
      <c r="C6" s="549"/>
      <c r="D6" s="629" t="str">
        <f>UTARA!$D$6</f>
        <v>Banjarmasin</v>
      </c>
      <c r="E6" s="630"/>
      <c r="F6" s="4"/>
      <c r="G6" s="455" t="str">
        <f>UTARA!G6</f>
        <v>Project name :</v>
      </c>
      <c r="H6" s="627" t="str">
        <f>UTARA!H6</f>
        <v>xxx</v>
      </c>
      <c r="I6" s="627"/>
      <c r="J6" s="627"/>
      <c r="K6" s="628"/>
      <c r="M6" s="37"/>
      <c r="N6" s="37"/>
      <c r="O6" s="37"/>
    </row>
    <row r="7" spans="1:28" ht="27" thickBot="1">
      <c r="A7" s="548" t="str">
        <f>UTARA!A7</f>
        <v>ORIENTASI</v>
      </c>
      <c r="B7" s="549"/>
      <c r="C7" s="549"/>
      <c r="D7" s="223" t="s">
        <v>438</v>
      </c>
      <c r="G7" s="455" t="str">
        <f>UTARA!G7</f>
        <v>Address :</v>
      </c>
      <c r="H7" s="627" t="str">
        <f>UTARA!H7</f>
        <v>xxx</v>
      </c>
      <c r="I7" s="627"/>
      <c r="J7" s="627"/>
      <c r="K7" s="628"/>
      <c r="U7" s="382"/>
    </row>
    <row r="9" spans="1:28" ht="21">
      <c r="A9" s="276"/>
      <c r="B9" s="276" t="s">
        <v>467</v>
      </c>
      <c r="C9" s="2"/>
      <c r="D9" s="2"/>
      <c r="E9" s="2"/>
      <c r="F9" s="2"/>
      <c r="G9" s="2"/>
      <c r="H9" s="2"/>
      <c r="I9" s="2"/>
      <c r="J9" s="277"/>
      <c r="K9" s="277"/>
      <c r="L9" s="278"/>
      <c r="M9" s="451"/>
      <c r="N9" s="278"/>
      <c r="O9" s="278"/>
      <c r="P9" s="278"/>
      <c r="U9" s="383"/>
    </row>
    <row r="10" spans="1:28" ht="19.5" thickBot="1">
      <c r="A10" s="279"/>
      <c r="B10" s="28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U10" s="383"/>
    </row>
    <row r="11" spans="1:28" ht="36.75" customHeight="1" thickBot="1">
      <c r="A11" s="546" t="s">
        <v>451</v>
      </c>
      <c r="B11" s="547"/>
      <c r="C11" s="465">
        <f>Mat!C11</f>
        <v>10</v>
      </c>
      <c r="D11" s="37"/>
      <c r="E11" s="410"/>
      <c r="F11" s="410"/>
      <c r="G11" s="410"/>
      <c r="H11" s="410"/>
      <c r="I11" s="410"/>
      <c r="J11" s="410"/>
      <c r="K11" s="410"/>
      <c r="L11" s="410"/>
      <c r="M11" s="410"/>
      <c r="N11" s="37"/>
      <c r="O11" s="37"/>
      <c r="P11" s="37"/>
      <c r="R11" s="268"/>
      <c r="S11" s="268"/>
      <c r="U11" s="383"/>
      <c r="Y11" s="268"/>
      <c r="Z11" s="268"/>
      <c r="AA11" s="268"/>
      <c r="AB11" s="268"/>
    </row>
    <row r="12" spans="1:28">
      <c r="A12" s="281"/>
      <c r="B12" s="282"/>
      <c r="C12" s="275"/>
      <c r="D12" s="37"/>
      <c r="E12" s="37"/>
      <c r="F12" s="37"/>
      <c r="G12" s="37"/>
      <c r="H12" s="37"/>
      <c r="R12" s="268"/>
      <c r="S12" s="268"/>
      <c r="Y12" s="268"/>
      <c r="Z12" s="268"/>
      <c r="AA12" s="268"/>
      <c r="AB12" s="268"/>
    </row>
    <row r="13" spans="1:28" ht="15.75" thickBot="1">
      <c r="A13" s="281" t="s">
        <v>399</v>
      </c>
      <c r="B13" s="282"/>
      <c r="C13" s="275"/>
      <c r="D13" s="37"/>
      <c r="E13" s="37"/>
      <c r="F13" s="37"/>
      <c r="G13" s="37"/>
      <c r="H13" s="37"/>
      <c r="R13" s="268"/>
      <c r="S13" s="268"/>
      <c r="Y13" s="268"/>
      <c r="Z13" s="268"/>
      <c r="AA13" s="268"/>
      <c r="AB13" s="268"/>
    </row>
    <row r="14" spans="1:28" s="268" customFormat="1">
      <c r="A14" s="556" t="s">
        <v>473</v>
      </c>
      <c r="B14" s="558" t="s">
        <v>474</v>
      </c>
      <c r="C14" s="631"/>
      <c r="T14" s="379"/>
      <c r="U14" s="379"/>
      <c r="V14" s="379"/>
    </row>
    <row r="15" spans="1:28" s="268" customFormat="1">
      <c r="A15" s="557"/>
      <c r="B15" s="559"/>
      <c r="C15" s="631"/>
      <c r="T15" s="379"/>
      <c r="U15" s="379"/>
      <c r="V15" s="379"/>
    </row>
    <row r="16" spans="1:28" s="268" customFormat="1">
      <c r="A16" s="200" t="str">
        <f>IF(C11=1,"EW 1","EW 1")</f>
        <v>EW 1</v>
      </c>
      <c r="B16" s="466" t="str">
        <f>Mat!B16</f>
        <v>Bata Ringan</v>
      </c>
      <c r="C16" s="470"/>
      <c r="T16" s="379"/>
      <c r="U16" s="379"/>
      <c r="V16" s="379"/>
    </row>
    <row r="17" spans="1:28" s="268" customFormat="1">
      <c r="A17" s="200" t="str">
        <f>IF(C11&gt;=2,"EW 2","-")</f>
        <v>EW 2</v>
      </c>
      <c r="B17" s="466" t="str">
        <f>Mat!B17</f>
        <v>Bata Ringan</v>
      </c>
      <c r="C17" s="470"/>
      <c r="T17" s="379"/>
      <c r="U17" s="379"/>
      <c r="V17" s="379"/>
    </row>
    <row r="18" spans="1:28" s="268" customFormat="1">
      <c r="A18" s="200" t="str">
        <f>IF($C$11&gt;=3,"EW 3","-")</f>
        <v>EW 3</v>
      </c>
      <c r="B18" s="466">
        <f>Mat!B18</f>
        <v>0</v>
      </c>
      <c r="C18" s="470"/>
      <c r="E18" s="268" t="s">
        <v>326</v>
      </c>
      <c r="T18" s="379"/>
      <c r="U18" s="379"/>
      <c r="V18" s="379"/>
    </row>
    <row r="19" spans="1:28" s="268" customFormat="1">
      <c r="A19" s="200" t="str">
        <f>IF($C$11&gt;=4,"EW 4","-")</f>
        <v>EW 4</v>
      </c>
      <c r="B19" s="467">
        <f>Mat!B19</f>
        <v>0</v>
      </c>
      <c r="C19" s="470"/>
      <c r="T19" s="379"/>
      <c r="U19" s="379"/>
      <c r="V19" s="379"/>
    </row>
    <row r="20" spans="1:28" s="268" customFormat="1">
      <c r="A20" s="200" t="str">
        <f>IF($C$11&gt;=5,"EW 5","-")</f>
        <v>EW 5</v>
      </c>
      <c r="B20" s="467">
        <f>Mat!B20</f>
        <v>0</v>
      </c>
      <c r="C20" s="470"/>
      <c r="T20" s="379"/>
      <c r="U20" s="379"/>
      <c r="V20" s="379"/>
    </row>
    <row r="21" spans="1:28" s="268" customFormat="1">
      <c r="A21" s="200" t="str">
        <f>IF($C$11&gt;=6,"EW 6","-")</f>
        <v>EW 6</v>
      </c>
      <c r="B21" s="467">
        <f>Mat!B21</f>
        <v>0</v>
      </c>
      <c r="C21" s="470"/>
      <c r="T21" s="379"/>
      <c r="U21" s="379"/>
      <c r="V21" s="379"/>
    </row>
    <row r="22" spans="1:28" s="268" customFormat="1">
      <c r="A22" s="200" t="str">
        <f>IF($C$11&gt;=7,"EW 7","-")</f>
        <v>EW 7</v>
      </c>
      <c r="B22" s="467">
        <f>Mat!B22</f>
        <v>0</v>
      </c>
      <c r="C22" s="470"/>
      <c r="T22" s="379"/>
      <c r="U22" s="379"/>
      <c r="V22" s="379"/>
    </row>
    <row r="23" spans="1:28" s="268" customFormat="1">
      <c r="A23" s="200" t="str">
        <f>IF($C$11&gt;=8,"EW 8","-")</f>
        <v>EW 8</v>
      </c>
      <c r="B23" s="467">
        <f>Mat!B23</f>
        <v>0</v>
      </c>
      <c r="C23" s="470"/>
      <c r="T23" s="379"/>
      <c r="U23" s="379"/>
      <c r="V23" s="379"/>
    </row>
    <row r="24" spans="1:28" s="268" customFormat="1">
      <c r="A24" s="200" t="str">
        <f>IF($C$11&gt;=9,"EW 9","-")</f>
        <v>EW 9</v>
      </c>
      <c r="B24" s="467">
        <f>Mat!B24</f>
        <v>0</v>
      </c>
      <c r="C24" s="470"/>
      <c r="T24" s="379"/>
      <c r="U24" s="379"/>
      <c r="V24" s="379"/>
    </row>
    <row r="25" spans="1:28" s="268" customFormat="1" ht="15.75" thickBot="1">
      <c r="A25" s="266" t="str">
        <f>IF($C$11&gt;=10,"EW 10","-")</f>
        <v>EW 10</v>
      </c>
      <c r="B25" s="468">
        <f>Mat!B25</f>
        <v>0</v>
      </c>
      <c r="C25" s="470"/>
      <c r="D25" s="164"/>
      <c r="T25" s="379"/>
      <c r="U25" s="379"/>
      <c r="V25" s="379"/>
    </row>
    <row r="26" spans="1:28">
      <c r="R26" s="268"/>
      <c r="S26" s="268"/>
      <c r="Y26" s="268"/>
      <c r="Z26" s="268"/>
      <c r="AA26" s="268"/>
      <c r="AB26" s="268"/>
    </row>
    <row r="27" spans="1:28" ht="21">
      <c r="A27" s="276"/>
      <c r="B27" s="276" t="s">
        <v>416</v>
      </c>
      <c r="C27" s="2"/>
      <c r="D27" s="2"/>
      <c r="E27" s="2"/>
      <c r="F27" s="2"/>
      <c r="G27" s="2"/>
      <c r="H27" s="2"/>
      <c r="I27" s="2"/>
      <c r="J27" s="277"/>
      <c r="K27" s="277"/>
      <c r="L27" s="278"/>
      <c r="M27" s="451"/>
      <c r="N27" s="278"/>
      <c r="O27" s="278"/>
      <c r="P27" s="278"/>
    </row>
    <row r="28" spans="1:28">
      <c r="A28" s="283"/>
      <c r="B28" s="284"/>
      <c r="C28" s="285"/>
    </row>
    <row r="29" spans="1:28" ht="15.75" thickBot="1">
      <c r="A29" s="281" t="s">
        <v>400</v>
      </c>
      <c r="B29" s="286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28" ht="27" customHeight="1">
      <c r="A30" s="561" t="s">
        <v>2</v>
      </c>
      <c r="B30" s="563" t="s">
        <v>422</v>
      </c>
      <c r="C30" s="565" t="s">
        <v>392</v>
      </c>
      <c r="D30" s="570" t="s">
        <v>10</v>
      </c>
      <c r="E30" s="65" t="s">
        <v>260</v>
      </c>
      <c r="F30" s="572" t="s">
        <v>390</v>
      </c>
      <c r="G30" s="563" t="s">
        <v>393</v>
      </c>
      <c r="H30" s="253" t="s">
        <v>391</v>
      </c>
      <c r="I30" s="574" t="s">
        <v>685</v>
      </c>
      <c r="J30" s="575"/>
      <c r="K30" s="576"/>
      <c r="T30" s="384" t="s">
        <v>197</v>
      </c>
      <c r="U30" s="385" t="s">
        <v>19</v>
      </c>
    </row>
    <row r="31" spans="1:28" ht="26.25" customHeight="1" thickBot="1">
      <c r="A31" s="562"/>
      <c r="B31" s="564"/>
      <c r="C31" s="566"/>
      <c r="D31" s="571"/>
      <c r="E31" s="137" t="s">
        <v>255</v>
      </c>
      <c r="F31" s="573"/>
      <c r="G31" s="564"/>
      <c r="H31" s="145" t="s">
        <v>137</v>
      </c>
      <c r="I31" s="577"/>
      <c r="J31" s="578"/>
      <c r="K31" s="579"/>
      <c r="T31" s="386" t="s">
        <v>231</v>
      </c>
      <c r="U31" s="387"/>
    </row>
    <row r="32" spans="1:28">
      <c r="A32" s="209">
        <v>1</v>
      </c>
      <c r="B32" s="40" t="s">
        <v>11</v>
      </c>
      <c r="C32" s="462" t="str">
        <f>Mat!C32</f>
        <v>glass</v>
      </c>
      <c r="D32" s="177">
        <f>Mat!D32</f>
        <v>0.86099999999999999</v>
      </c>
      <c r="E32" s="177">
        <f>Mat!E32</f>
        <v>5.8940000000000001</v>
      </c>
      <c r="F32" s="177">
        <f>Mat!F32</f>
        <v>0</v>
      </c>
      <c r="G32" s="177">
        <f>Mat!G32</f>
        <v>0</v>
      </c>
      <c r="H32" s="187">
        <f>T32*U32</f>
        <v>1.0011627906976743</v>
      </c>
      <c r="I32" s="638">
        <f>Mat!H32</f>
        <v>0</v>
      </c>
      <c r="J32" s="639">
        <f>Mat!J32</f>
        <v>0</v>
      </c>
      <c r="K32" s="640">
        <f>Mat!K32</f>
        <v>0</v>
      </c>
      <c r="L32" s="122"/>
      <c r="M32" s="122"/>
      <c r="N32" s="122"/>
      <c r="O32" s="122"/>
      <c r="P32" s="122"/>
      <c r="Q32" s="122"/>
      <c r="R32" s="122"/>
      <c r="S32" s="122"/>
      <c r="T32" s="388">
        <f>D32/0.86</f>
        <v>1.0011627906976743</v>
      </c>
      <c r="U32" s="388">
        <f t="shared" ref="U32:U56" si="0">IF(F32="yes",VLOOKUP(G32,scefe,2,FALSE),1)</f>
        <v>1</v>
      </c>
      <c r="W32" s="379"/>
    </row>
    <row r="33" spans="1:23">
      <c r="A33" s="200">
        <v>2</v>
      </c>
      <c r="B33" s="39" t="s">
        <v>12</v>
      </c>
      <c r="C33" s="463">
        <f>Mat!C33</f>
        <v>0</v>
      </c>
      <c r="D33" s="464">
        <f>Mat!D33</f>
        <v>0</v>
      </c>
      <c r="E33" s="464">
        <f>Mat!E33</f>
        <v>0</v>
      </c>
      <c r="F33" s="180">
        <f>Mat!F33</f>
        <v>0</v>
      </c>
      <c r="G33" s="180">
        <f>Mat!G33</f>
        <v>0</v>
      </c>
      <c r="H33" s="189">
        <f t="shared" ref="H33:H56" si="1">T33*U33</f>
        <v>0</v>
      </c>
      <c r="I33" s="632">
        <f>Mat!H33</f>
        <v>0</v>
      </c>
      <c r="J33" s="633">
        <f>Mat!J33</f>
        <v>0</v>
      </c>
      <c r="K33" s="634">
        <f>Mat!K33</f>
        <v>0</v>
      </c>
      <c r="L33" s="122"/>
      <c r="M33" s="122"/>
      <c r="N33" s="122"/>
      <c r="O33" s="122"/>
      <c r="P33" s="122"/>
      <c r="Q33" s="122"/>
      <c r="R33" s="122"/>
      <c r="S33" s="122"/>
      <c r="T33" s="388">
        <f t="shared" ref="T33:T56" si="2">D33/0.86</f>
        <v>0</v>
      </c>
      <c r="U33" s="388">
        <f t="shared" si="0"/>
        <v>1</v>
      </c>
      <c r="W33" s="379"/>
    </row>
    <row r="34" spans="1:23">
      <c r="A34" s="200">
        <v>3</v>
      </c>
      <c r="B34" s="39" t="s">
        <v>13</v>
      </c>
      <c r="C34" s="362">
        <f>Mat!C34</f>
        <v>0</v>
      </c>
      <c r="D34" s="180">
        <f>Mat!D34</f>
        <v>0</v>
      </c>
      <c r="E34" s="180">
        <f>Mat!E34</f>
        <v>0</v>
      </c>
      <c r="F34" s="180">
        <f>Mat!F34</f>
        <v>0</v>
      </c>
      <c r="G34" s="180">
        <f>Mat!G34</f>
        <v>0</v>
      </c>
      <c r="H34" s="189">
        <f t="shared" si="1"/>
        <v>0</v>
      </c>
      <c r="I34" s="632">
        <f>Mat!H34</f>
        <v>0</v>
      </c>
      <c r="J34" s="633">
        <f>Mat!J34</f>
        <v>0</v>
      </c>
      <c r="K34" s="634">
        <f>Mat!K34</f>
        <v>0</v>
      </c>
      <c r="L34" s="122"/>
      <c r="M34" s="122"/>
      <c r="N34" s="122"/>
      <c r="O34" s="122"/>
      <c r="P34" s="122"/>
      <c r="Q34" s="122"/>
      <c r="R34" s="122"/>
      <c r="S34" s="122"/>
      <c r="T34" s="388">
        <f t="shared" si="2"/>
        <v>0</v>
      </c>
      <c r="U34" s="388">
        <f t="shared" si="0"/>
        <v>1</v>
      </c>
      <c r="W34" s="379"/>
    </row>
    <row r="35" spans="1:23">
      <c r="A35" s="200">
        <v>4</v>
      </c>
      <c r="B35" s="39" t="s">
        <v>298</v>
      </c>
      <c r="C35" s="362">
        <f>Mat!C35</f>
        <v>0</v>
      </c>
      <c r="D35" s="180">
        <f>Mat!D35</f>
        <v>0</v>
      </c>
      <c r="E35" s="180">
        <f>Mat!E35</f>
        <v>0</v>
      </c>
      <c r="F35" s="180">
        <f>Mat!F35</f>
        <v>0</v>
      </c>
      <c r="G35" s="180">
        <f>Mat!G35</f>
        <v>0</v>
      </c>
      <c r="H35" s="189">
        <f t="shared" si="1"/>
        <v>0</v>
      </c>
      <c r="I35" s="632">
        <f>Mat!H35</f>
        <v>0</v>
      </c>
      <c r="J35" s="633">
        <f>Mat!J35</f>
        <v>0</v>
      </c>
      <c r="K35" s="634">
        <f>Mat!K35</f>
        <v>0</v>
      </c>
      <c r="L35" s="122"/>
      <c r="M35" s="122"/>
      <c r="N35" s="122"/>
      <c r="O35" s="122"/>
      <c r="P35" s="122"/>
      <c r="Q35" s="122"/>
      <c r="R35" s="122"/>
      <c r="S35" s="122"/>
      <c r="T35" s="388">
        <f t="shared" si="2"/>
        <v>0</v>
      </c>
      <c r="U35" s="388">
        <f t="shared" si="0"/>
        <v>1</v>
      </c>
      <c r="W35" s="379"/>
    </row>
    <row r="36" spans="1:23">
      <c r="A36" s="200">
        <v>5</v>
      </c>
      <c r="B36" s="39" t="s">
        <v>299</v>
      </c>
      <c r="C36" s="362">
        <f>Mat!C36</f>
        <v>0</v>
      </c>
      <c r="D36" s="180">
        <f>Mat!D36</f>
        <v>0</v>
      </c>
      <c r="E36" s="180">
        <f>Mat!E36</f>
        <v>0</v>
      </c>
      <c r="F36" s="180">
        <f>Mat!F36</f>
        <v>0</v>
      </c>
      <c r="G36" s="180">
        <f>Mat!G36</f>
        <v>0</v>
      </c>
      <c r="H36" s="189">
        <f t="shared" si="1"/>
        <v>0</v>
      </c>
      <c r="I36" s="632">
        <f>Mat!H36</f>
        <v>0</v>
      </c>
      <c r="J36" s="633">
        <f>Mat!J36</f>
        <v>0</v>
      </c>
      <c r="K36" s="634">
        <f>Mat!K36</f>
        <v>0</v>
      </c>
      <c r="L36" s="122"/>
      <c r="M36" s="122"/>
      <c r="N36" s="122"/>
      <c r="O36" s="122"/>
      <c r="P36" s="122"/>
      <c r="Q36" s="122"/>
      <c r="R36" s="122"/>
      <c r="S36" s="122"/>
      <c r="T36" s="388">
        <f t="shared" si="2"/>
        <v>0</v>
      </c>
      <c r="U36" s="388">
        <f t="shared" si="0"/>
        <v>1</v>
      </c>
      <c r="W36" s="379"/>
    </row>
    <row r="37" spans="1:23">
      <c r="A37" s="200">
        <v>6</v>
      </c>
      <c r="B37" s="39" t="s">
        <v>300</v>
      </c>
      <c r="C37" s="362">
        <f>Mat!C37</f>
        <v>0</v>
      </c>
      <c r="D37" s="180">
        <f>Mat!D37</f>
        <v>0</v>
      </c>
      <c r="E37" s="180">
        <f>Mat!E37</f>
        <v>0</v>
      </c>
      <c r="F37" s="180">
        <f>Mat!F37</f>
        <v>0</v>
      </c>
      <c r="G37" s="180">
        <f>Mat!G37</f>
        <v>0</v>
      </c>
      <c r="H37" s="189">
        <f t="shared" si="1"/>
        <v>0</v>
      </c>
      <c r="I37" s="632">
        <f>Mat!H37</f>
        <v>0</v>
      </c>
      <c r="J37" s="633">
        <f>Mat!J37</f>
        <v>0</v>
      </c>
      <c r="K37" s="634">
        <f>Mat!K37</f>
        <v>0</v>
      </c>
      <c r="L37" s="122"/>
      <c r="M37" s="122"/>
      <c r="N37" s="122"/>
      <c r="O37" s="122"/>
      <c r="P37" s="122"/>
      <c r="Q37" s="122"/>
      <c r="R37" s="122"/>
      <c r="S37" s="122"/>
      <c r="T37" s="388">
        <f t="shared" si="2"/>
        <v>0</v>
      </c>
      <c r="U37" s="388">
        <f t="shared" si="0"/>
        <v>1</v>
      </c>
      <c r="W37" s="379"/>
    </row>
    <row r="38" spans="1:23">
      <c r="A38" s="200">
        <v>7</v>
      </c>
      <c r="B38" s="39" t="s">
        <v>301</v>
      </c>
      <c r="C38" s="362">
        <f>Mat!C38</f>
        <v>0</v>
      </c>
      <c r="D38" s="180">
        <f>Mat!D38</f>
        <v>0</v>
      </c>
      <c r="E38" s="180">
        <f>Mat!E38</f>
        <v>0</v>
      </c>
      <c r="F38" s="180">
        <f>Mat!F38</f>
        <v>0</v>
      </c>
      <c r="G38" s="180">
        <f>Mat!G38</f>
        <v>0</v>
      </c>
      <c r="H38" s="189">
        <f t="shared" si="1"/>
        <v>0</v>
      </c>
      <c r="I38" s="632">
        <f>Mat!H38</f>
        <v>0</v>
      </c>
      <c r="J38" s="633">
        <f>Mat!J38</f>
        <v>0</v>
      </c>
      <c r="K38" s="634">
        <f>Mat!K38</f>
        <v>0</v>
      </c>
      <c r="L38" s="122"/>
      <c r="M38" s="122"/>
      <c r="N38" s="122"/>
      <c r="O38" s="122"/>
      <c r="P38" s="122"/>
      <c r="Q38" s="122"/>
      <c r="R38" s="122"/>
      <c r="S38" s="122"/>
      <c r="T38" s="388">
        <f t="shared" si="2"/>
        <v>0</v>
      </c>
      <c r="U38" s="388">
        <f t="shared" si="0"/>
        <v>1</v>
      </c>
      <c r="W38" s="379"/>
    </row>
    <row r="39" spans="1:23">
      <c r="A39" s="200">
        <v>8</v>
      </c>
      <c r="B39" s="39" t="s">
        <v>302</v>
      </c>
      <c r="C39" s="362">
        <f>Mat!C39</f>
        <v>0</v>
      </c>
      <c r="D39" s="180">
        <f>Mat!D39</f>
        <v>0</v>
      </c>
      <c r="E39" s="180">
        <f>Mat!E39</f>
        <v>0</v>
      </c>
      <c r="F39" s="180">
        <f>Mat!F39</f>
        <v>0</v>
      </c>
      <c r="G39" s="180">
        <f>Mat!G39</f>
        <v>0</v>
      </c>
      <c r="H39" s="189">
        <f t="shared" si="1"/>
        <v>0</v>
      </c>
      <c r="I39" s="632">
        <f>Mat!H39</f>
        <v>0</v>
      </c>
      <c r="J39" s="633">
        <f>Mat!J39</f>
        <v>0</v>
      </c>
      <c r="K39" s="634">
        <f>Mat!K39</f>
        <v>0</v>
      </c>
      <c r="L39" s="122"/>
      <c r="M39" s="122"/>
      <c r="N39" s="122"/>
      <c r="O39" s="122"/>
      <c r="P39" s="122"/>
      <c r="Q39" s="122"/>
      <c r="R39" s="122"/>
      <c r="S39" s="122"/>
      <c r="T39" s="388">
        <f t="shared" si="2"/>
        <v>0</v>
      </c>
      <c r="U39" s="388">
        <f t="shared" si="0"/>
        <v>1</v>
      </c>
      <c r="W39" s="379"/>
    </row>
    <row r="40" spans="1:23">
      <c r="A40" s="200">
        <v>9</v>
      </c>
      <c r="B40" s="39" t="s">
        <v>303</v>
      </c>
      <c r="C40" s="362">
        <f>Mat!C40</f>
        <v>0</v>
      </c>
      <c r="D40" s="180">
        <f>Mat!D40</f>
        <v>0</v>
      </c>
      <c r="E40" s="180">
        <f>Mat!E40</f>
        <v>0</v>
      </c>
      <c r="F40" s="180">
        <f>Mat!F40</f>
        <v>0</v>
      </c>
      <c r="G40" s="180">
        <f>Mat!G40</f>
        <v>0</v>
      </c>
      <c r="H40" s="189">
        <f t="shared" si="1"/>
        <v>0</v>
      </c>
      <c r="I40" s="632">
        <f>Mat!H40</f>
        <v>0</v>
      </c>
      <c r="J40" s="633">
        <f>Mat!J40</f>
        <v>0</v>
      </c>
      <c r="K40" s="634">
        <f>Mat!K40</f>
        <v>0</v>
      </c>
      <c r="L40" s="122"/>
      <c r="M40" s="122"/>
      <c r="N40" s="122"/>
      <c r="O40" s="122"/>
      <c r="P40" s="122"/>
      <c r="Q40" s="122"/>
      <c r="R40" s="122"/>
      <c r="S40" s="122"/>
      <c r="T40" s="388">
        <f t="shared" si="2"/>
        <v>0</v>
      </c>
      <c r="U40" s="388">
        <f t="shared" si="0"/>
        <v>1</v>
      </c>
      <c r="W40" s="379"/>
    </row>
    <row r="41" spans="1:23">
      <c r="A41" s="200">
        <v>10</v>
      </c>
      <c r="B41" s="39" t="s">
        <v>304</v>
      </c>
      <c r="C41" s="362">
        <f>Mat!C41</f>
        <v>0</v>
      </c>
      <c r="D41" s="180">
        <f>Mat!D41</f>
        <v>0</v>
      </c>
      <c r="E41" s="180">
        <f>Mat!E41</f>
        <v>0</v>
      </c>
      <c r="F41" s="180">
        <f>Mat!F41</f>
        <v>0</v>
      </c>
      <c r="G41" s="180">
        <f>Mat!G41</f>
        <v>0</v>
      </c>
      <c r="H41" s="189">
        <f t="shared" si="1"/>
        <v>0</v>
      </c>
      <c r="I41" s="632">
        <f>Mat!H41</f>
        <v>0</v>
      </c>
      <c r="J41" s="633">
        <f>Mat!J41</f>
        <v>0</v>
      </c>
      <c r="K41" s="634">
        <f>Mat!K41</f>
        <v>0</v>
      </c>
      <c r="L41" s="122"/>
      <c r="M41" s="122"/>
      <c r="N41" s="122"/>
      <c r="O41" s="122"/>
      <c r="P41" s="122"/>
      <c r="Q41" s="122"/>
      <c r="R41" s="122"/>
      <c r="S41" s="122"/>
      <c r="T41" s="388">
        <f t="shared" si="2"/>
        <v>0</v>
      </c>
      <c r="U41" s="388">
        <f t="shared" si="0"/>
        <v>1</v>
      </c>
      <c r="W41" s="379"/>
    </row>
    <row r="42" spans="1:23">
      <c r="A42" s="200">
        <v>11</v>
      </c>
      <c r="B42" s="39" t="s">
        <v>327</v>
      </c>
      <c r="C42" s="362">
        <f>Mat!C42</f>
        <v>0</v>
      </c>
      <c r="D42" s="180">
        <f>Mat!D42</f>
        <v>0</v>
      </c>
      <c r="E42" s="180">
        <f>Mat!E42</f>
        <v>0</v>
      </c>
      <c r="F42" s="180">
        <f>Mat!F42</f>
        <v>0</v>
      </c>
      <c r="G42" s="180">
        <f>Mat!G42</f>
        <v>0</v>
      </c>
      <c r="H42" s="189">
        <f t="shared" si="1"/>
        <v>0</v>
      </c>
      <c r="I42" s="632">
        <f>Mat!H42</f>
        <v>0</v>
      </c>
      <c r="J42" s="633">
        <f>Mat!J42</f>
        <v>0</v>
      </c>
      <c r="K42" s="634">
        <f>Mat!K42</f>
        <v>0</v>
      </c>
      <c r="L42" s="122"/>
      <c r="M42" s="122"/>
      <c r="N42" s="122"/>
      <c r="O42" s="122"/>
      <c r="P42" s="122"/>
      <c r="Q42" s="122"/>
      <c r="R42" s="122"/>
      <c r="S42" s="122"/>
      <c r="T42" s="388">
        <f t="shared" si="2"/>
        <v>0</v>
      </c>
      <c r="U42" s="388">
        <f t="shared" si="0"/>
        <v>1</v>
      </c>
      <c r="W42" s="379"/>
    </row>
    <row r="43" spans="1:23">
      <c r="A43" s="200">
        <v>12</v>
      </c>
      <c r="B43" s="39" t="s">
        <v>328</v>
      </c>
      <c r="C43" s="362">
        <f>Mat!C43</f>
        <v>0</v>
      </c>
      <c r="D43" s="180">
        <f>Mat!D43</f>
        <v>0</v>
      </c>
      <c r="E43" s="180">
        <f>Mat!E43</f>
        <v>0</v>
      </c>
      <c r="F43" s="180">
        <f>Mat!F43</f>
        <v>0</v>
      </c>
      <c r="G43" s="180">
        <f>Mat!G43</f>
        <v>0</v>
      </c>
      <c r="H43" s="189">
        <f t="shared" si="1"/>
        <v>0</v>
      </c>
      <c r="I43" s="632">
        <f>Mat!H43</f>
        <v>0</v>
      </c>
      <c r="J43" s="633">
        <f>Mat!J43</f>
        <v>0</v>
      </c>
      <c r="K43" s="634">
        <f>Mat!K43</f>
        <v>0</v>
      </c>
      <c r="L43" s="122"/>
      <c r="M43" s="122"/>
      <c r="N43" s="122"/>
      <c r="O43" s="122"/>
      <c r="P43" s="122"/>
      <c r="Q43" s="122"/>
      <c r="R43" s="122"/>
      <c r="S43" s="122"/>
      <c r="T43" s="388">
        <f t="shared" si="2"/>
        <v>0</v>
      </c>
      <c r="U43" s="388">
        <f t="shared" si="0"/>
        <v>1</v>
      </c>
      <c r="W43" s="379"/>
    </row>
    <row r="44" spans="1:23">
      <c r="A44" s="200">
        <v>13</v>
      </c>
      <c r="B44" s="39" t="s">
        <v>329</v>
      </c>
      <c r="C44" s="362">
        <f>Mat!C44</f>
        <v>0</v>
      </c>
      <c r="D44" s="180">
        <f>Mat!D44</f>
        <v>0</v>
      </c>
      <c r="E44" s="180">
        <f>Mat!E44</f>
        <v>0</v>
      </c>
      <c r="F44" s="180">
        <f>Mat!F44</f>
        <v>0</v>
      </c>
      <c r="G44" s="180">
        <f>Mat!G44</f>
        <v>0</v>
      </c>
      <c r="H44" s="189">
        <f t="shared" si="1"/>
        <v>0</v>
      </c>
      <c r="I44" s="632">
        <f>Mat!H44</f>
        <v>0</v>
      </c>
      <c r="J44" s="633">
        <f>Mat!J44</f>
        <v>0</v>
      </c>
      <c r="K44" s="634">
        <f>Mat!K44</f>
        <v>0</v>
      </c>
      <c r="L44" s="122"/>
      <c r="M44" s="122"/>
      <c r="N44" s="122"/>
      <c r="O44" s="122"/>
      <c r="P44" s="122"/>
      <c r="Q44" s="122"/>
      <c r="R44" s="122"/>
      <c r="S44" s="122"/>
      <c r="T44" s="388">
        <f t="shared" si="2"/>
        <v>0</v>
      </c>
      <c r="U44" s="388">
        <f t="shared" si="0"/>
        <v>1</v>
      </c>
      <c r="W44" s="379"/>
    </row>
    <row r="45" spans="1:23">
      <c r="A45" s="200">
        <v>14</v>
      </c>
      <c r="B45" s="39" t="s">
        <v>330</v>
      </c>
      <c r="C45" s="362">
        <f>Mat!C45</f>
        <v>0</v>
      </c>
      <c r="D45" s="180">
        <f>Mat!D45</f>
        <v>0</v>
      </c>
      <c r="E45" s="180">
        <f>Mat!E45</f>
        <v>0</v>
      </c>
      <c r="F45" s="180">
        <f>Mat!F45</f>
        <v>0</v>
      </c>
      <c r="G45" s="180">
        <f>Mat!G45</f>
        <v>0</v>
      </c>
      <c r="H45" s="189">
        <f t="shared" si="1"/>
        <v>0</v>
      </c>
      <c r="I45" s="632">
        <f>Mat!H45</f>
        <v>0</v>
      </c>
      <c r="J45" s="633">
        <f>Mat!J45</f>
        <v>0</v>
      </c>
      <c r="K45" s="634">
        <f>Mat!K45</f>
        <v>0</v>
      </c>
      <c r="L45" s="122"/>
      <c r="M45" s="122"/>
      <c r="N45" s="122"/>
      <c r="O45" s="122"/>
      <c r="P45" s="122"/>
      <c r="Q45" s="122"/>
      <c r="R45" s="122"/>
      <c r="S45" s="122"/>
      <c r="T45" s="388">
        <f t="shared" si="2"/>
        <v>0</v>
      </c>
      <c r="U45" s="388">
        <f t="shared" si="0"/>
        <v>1</v>
      </c>
      <c r="W45" s="379"/>
    </row>
    <row r="46" spans="1:23">
      <c r="A46" s="200">
        <v>15</v>
      </c>
      <c r="B46" s="39" t="s">
        <v>331</v>
      </c>
      <c r="C46" s="362">
        <f>Mat!C46</f>
        <v>0</v>
      </c>
      <c r="D46" s="180">
        <f>Mat!D46</f>
        <v>0</v>
      </c>
      <c r="E46" s="180">
        <f>Mat!E46</f>
        <v>0</v>
      </c>
      <c r="F46" s="180">
        <f>Mat!F46</f>
        <v>0</v>
      </c>
      <c r="G46" s="180">
        <f>Mat!G46</f>
        <v>0</v>
      </c>
      <c r="H46" s="189">
        <f t="shared" si="1"/>
        <v>0</v>
      </c>
      <c r="I46" s="632">
        <f>Mat!H46</f>
        <v>0</v>
      </c>
      <c r="J46" s="633">
        <f>Mat!J46</f>
        <v>0</v>
      </c>
      <c r="K46" s="634">
        <f>Mat!K46</f>
        <v>0</v>
      </c>
      <c r="L46" s="122"/>
      <c r="M46" s="122"/>
      <c r="N46" s="122"/>
      <c r="O46" s="122"/>
      <c r="P46" s="122"/>
      <c r="Q46" s="122"/>
      <c r="R46" s="122"/>
      <c r="S46" s="122"/>
      <c r="T46" s="388">
        <f t="shared" si="2"/>
        <v>0</v>
      </c>
      <c r="U46" s="388">
        <f t="shared" si="0"/>
        <v>1</v>
      </c>
      <c r="W46" s="379"/>
    </row>
    <row r="47" spans="1:23">
      <c r="A47" s="200">
        <v>16</v>
      </c>
      <c r="B47" s="39" t="s">
        <v>332</v>
      </c>
      <c r="C47" s="362">
        <f>Mat!C47</f>
        <v>0</v>
      </c>
      <c r="D47" s="180">
        <f>Mat!D47</f>
        <v>0</v>
      </c>
      <c r="E47" s="180">
        <f>Mat!E47</f>
        <v>0</v>
      </c>
      <c r="F47" s="180">
        <f>Mat!F47</f>
        <v>0</v>
      </c>
      <c r="G47" s="180">
        <f>Mat!G47</f>
        <v>0</v>
      </c>
      <c r="H47" s="189">
        <f t="shared" si="1"/>
        <v>0</v>
      </c>
      <c r="I47" s="632">
        <f>Mat!H47</f>
        <v>0</v>
      </c>
      <c r="J47" s="633">
        <f>Mat!J47</f>
        <v>0</v>
      </c>
      <c r="K47" s="634">
        <f>Mat!K47</f>
        <v>0</v>
      </c>
      <c r="L47" s="122"/>
      <c r="M47" s="122"/>
      <c r="N47" s="122"/>
      <c r="O47" s="122"/>
      <c r="P47" s="122"/>
      <c r="Q47" s="122"/>
      <c r="R47" s="122"/>
      <c r="S47" s="122"/>
      <c r="T47" s="388">
        <f t="shared" si="2"/>
        <v>0</v>
      </c>
      <c r="U47" s="388">
        <f t="shared" si="0"/>
        <v>1</v>
      </c>
      <c r="W47" s="379"/>
    </row>
    <row r="48" spans="1:23">
      <c r="A48" s="200">
        <v>17</v>
      </c>
      <c r="B48" s="39" t="s">
        <v>333</v>
      </c>
      <c r="C48" s="362">
        <f>Mat!C48</f>
        <v>0</v>
      </c>
      <c r="D48" s="180">
        <f>Mat!D48</f>
        <v>0</v>
      </c>
      <c r="E48" s="180">
        <f>Mat!E48</f>
        <v>0</v>
      </c>
      <c r="F48" s="180">
        <f>Mat!F48</f>
        <v>0</v>
      </c>
      <c r="G48" s="180">
        <f>Mat!G48</f>
        <v>0</v>
      </c>
      <c r="H48" s="189">
        <f t="shared" si="1"/>
        <v>0</v>
      </c>
      <c r="I48" s="632">
        <f>Mat!H48</f>
        <v>0</v>
      </c>
      <c r="J48" s="633">
        <f>Mat!J48</f>
        <v>0</v>
      </c>
      <c r="K48" s="634">
        <f>Mat!K48</f>
        <v>0</v>
      </c>
      <c r="L48" s="122"/>
      <c r="M48" s="122"/>
      <c r="N48" s="122"/>
      <c r="O48" s="122"/>
      <c r="P48" s="122"/>
      <c r="Q48" s="122"/>
      <c r="R48" s="122"/>
      <c r="S48" s="122"/>
      <c r="T48" s="388">
        <f t="shared" si="2"/>
        <v>0</v>
      </c>
      <c r="U48" s="388">
        <f t="shared" si="0"/>
        <v>1</v>
      </c>
      <c r="W48" s="379"/>
    </row>
    <row r="49" spans="1:26">
      <c r="A49" s="200">
        <v>18</v>
      </c>
      <c r="B49" s="39" t="s">
        <v>334</v>
      </c>
      <c r="C49" s="362">
        <f>Mat!C49</f>
        <v>0</v>
      </c>
      <c r="D49" s="180">
        <f>Mat!D49</f>
        <v>0</v>
      </c>
      <c r="E49" s="180">
        <f>Mat!E49</f>
        <v>0</v>
      </c>
      <c r="F49" s="180">
        <f>Mat!F49</f>
        <v>0</v>
      </c>
      <c r="G49" s="180">
        <f>Mat!G49</f>
        <v>0</v>
      </c>
      <c r="H49" s="189">
        <f t="shared" si="1"/>
        <v>0</v>
      </c>
      <c r="I49" s="632">
        <f>Mat!H49</f>
        <v>0</v>
      </c>
      <c r="J49" s="633">
        <f>Mat!J49</f>
        <v>0</v>
      </c>
      <c r="K49" s="634">
        <f>Mat!K49</f>
        <v>0</v>
      </c>
      <c r="L49" s="122"/>
      <c r="M49" s="122"/>
      <c r="N49" s="122"/>
      <c r="O49" s="122"/>
      <c r="P49" s="122"/>
      <c r="Q49" s="122"/>
      <c r="R49" s="122"/>
      <c r="S49" s="122"/>
      <c r="T49" s="388">
        <f t="shared" si="2"/>
        <v>0</v>
      </c>
      <c r="U49" s="388">
        <f t="shared" si="0"/>
        <v>1</v>
      </c>
      <c r="W49" s="379"/>
    </row>
    <row r="50" spans="1:26">
      <c r="A50" s="200">
        <v>19</v>
      </c>
      <c r="B50" s="39" t="s">
        <v>335</v>
      </c>
      <c r="C50" s="362">
        <f>Mat!C50</f>
        <v>0</v>
      </c>
      <c r="D50" s="180">
        <f>Mat!D50</f>
        <v>0</v>
      </c>
      <c r="E50" s="180">
        <f>Mat!E50</f>
        <v>0</v>
      </c>
      <c r="F50" s="180">
        <f>Mat!F50</f>
        <v>0</v>
      </c>
      <c r="G50" s="180">
        <f>Mat!G50</f>
        <v>0</v>
      </c>
      <c r="H50" s="189">
        <f t="shared" si="1"/>
        <v>0</v>
      </c>
      <c r="I50" s="632">
        <f>Mat!H50</f>
        <v>0</v>
      </c>
      <c r="J50" s="633">
        <f>Mat!J50</f>
        <v>0</v>
      </c>
      <c r="K50" s="634">
        <f>Mat!K50</f>
        <v>0</v>
      </c>
      <c r="L50" s="122"/>
      <c r="M50" s="122"/>
      <c r="N50" s="122"/>
      <c r="O50" s="122"/>
      <c r="P50" s="122"/>
      <c r="Q50" s="122"/>
      <c r="R50" s="122"/>
      <c r="S50" s="122"/>
      <c r="T50" s="388">
        <f t="shared" si="2"/>
        <v>0</v>
      </c>
      <c r="U50" s="388">
        <f t="shared" si="0"/>
        <v>1</v>
      </c>
      <c r="W50" s="379"/>
    </row>
    <row r="51" spans="1:26">
      <c r="A51" s="200">
        <v>20</v>
      </c>
      <c r="B51" s="39" t="s">
        <v>336</v>
      </c>
      <c r="C51" s="362">
        <f>Mat!C51</f>
        <v>0</v>
      </c>
      <c r="D51" s="180">
        <f>Mat!D51</f>
        <v>0</v>
      </c>
      <c r="E51" s="180">
        <f>Mat!E51</f>
        <v>0</v>
      </c>
      <c r="F51" s="180">
        <f>Mat!F51</f>
        <v>0</v>
      </c>
      <c r="G51" s="180">
        <f>Mat!G51</f>
        <v>0</v>
      </c>
      <c r="H51" s="189">
        <f t="shared" si="1"/>
        <v>0</v>
      </c>
      <c r="I51" s="632">
        <f>Mat!H51</f>
        <v>0</v>
      </c>
      <c r="J51" s="633">
        <f>Mat!J51</f>
        <v>0</v>
      </c>
      <c r="K51" s="634">
        <f>Mat!K51</f>
        <v>0</v>
      </c>
      <c r="L51" s="122"/>
      <c r="M51" s="122"/>
      <c r="N51" s="122"/>
      <c r="O51" s="122"/>
      <c r="P51" s="122"/>
      <c r="Q51" s="122"/>
      <c r="R51" s="122"/>
      <c r="S51" s="122"/>
      <c r="T51" s="388">
        <f t="shared" si="2"/>
        <v>0</v>
      </c>
      <c r="U51" s="388">
        <f t="shared" si="0"/>
        <v>1</v>
      </c>
      <c r="W51" s="379"/>
    </row>
    <row r="52" spans="1:26">
      <c r="A52" s="200">
        <v>21</v>
      </c>
      <c r="B52" s="39" t="s">
        <v>337</v>
      </c>
      <c r="C52" s="362">
        <f>Mat!C52</f>
        <v>0</v>
      </c>
      <c r="D52" s="180">
        <f>Mat!D52</f>
        <v>0</v>
      </c>
      <c r="E52" s="180">
        <f>Mat!E52</f>
        <v>0</v>
      </c>
      <c r="F52" s="180">
        <f>Mat!F52</f>
        <v>0</v>
      </c>
      <c r="G52" s="180">
        <f>Mat!G52</f>
        <v>0</v>
      </c>
      <c r="H52" s="189">
        <f t="shared" si="1"/>
        <v>0</v>
      </c>
      <c r="I52" s="632">
        <f>Mat!H52</f>
        <v>0</v>
      </c>
      <c r="J52" s="633">
        <f>Mat!J52</f>
        <v>0</v>
      </c>
      <c r="K52" s="634">
        <f>Mat!K52</f>
        <v>0</v>
      </c>
      <c r="L52" s="122"/>
      <c r="M52" s="122"/>
      <c r="N52" s="122"/>
      <c r="O52" s="122"/>
      <c r="P52" s="122"/>
      <c r="Q52" s="122"/>
      <c r="R52" s="122"/>
      <c r="S52" s="122"/>
      <c r="T52" s="388">
        <f t="shared" si="2"/>
        <v>0</v>
      </c>
      <c r="U52" s="388">
        <f t="shared" si="0"/>
        <v>1</v>
      </c>
      <c r="W52" s="379"/>
    </row>
    <row r="53" spans="1:26">
      <c r="A53" s="200">
        <v>22</v>
      </c>
      <c r="B53" s="39" t="s">
        <v>338</v>
      </c>
      <c r="C53" s="362">
        <f>Mat!C53</f>
        <v>0</v>
      </c>
      <c r="D53" s="180">
        <f>Mat!D53</f>
        <v>0</v>
      </c>
      <c r="E53" s="180">
        <f>Mat!E53</f>
        <v>0</v>
      </c>
      <c r="F53" s="180">
        <f>Mat!F53</f>
        <v>0</v>
      </c>
      <c r="G53" s="180">
        <f>Mat!G53</f>
        <v>0</v>
      </c>
      <c r="H53" s="189">
        <f t="shared" si="1"/>
        <v>0</v>
      </c>
      <c r="I53" s="632">
        <f>Mat!H53</f>
        <v>0</v>
      </c>
      <c r="J53" s="633">
        <f>Mat!J53</f>
        <v>0</v>
      </c>
      <c r="K53" s="634">
        <f>Mat!K53</f>
        <v>0</v>
      </c>
      <c r="L53" s="122"/>
      <c r="M53" s="122"/>
      <c r="N53" s="122"/>
      <c r="O53" s="122"/>
      <c r="P53" s="122"/>
      <c r="Q53" s="122"/>
      <c r="R53" s="122"/>
      <c r="S53" s="122"/>
      <c r="T53" s="388">
        <f t="shared" si="2"/>
        <v>0</v>
      </c>
      <c r="U53" s="388">
        <f t="shared" si="0"/>
        <v>1</v>
      </c>
      <c r="W53" s="379"/>
    </row>
    <row r="54" spans="1:26">
      <c r="A54" s="200">
        <v>23</v>
      </c>
      <c r="B54" s="39" t="s">
        <v>339</v>
      </c>
      <c r="C54" s="362">
        <f>Mat!C54</f>
        <v>0</v>
      </c>
      <c r="D54" s="180">
        <f>Mat!D54</f>
        <v>0</v>
      </c>
      <c r="E54" s="180">
        <f>Mat!E54</f>
        <v>0</v>
      </c>
      <c r="F54" s="180">
        <f>Mat!F54</f>
        <v>0</v>
      </c>
      <c r="G54" s="180">
        <f>Mat!G54</f>
        <v>0</v>
      </c>
      <c r="H54" s="189">
        <f t="shared" si="1"/>
        <v>0</v>
      </c>
      <c r="I54" s="632">
        <f>Mat!H54</f>
        <v>0</v>
      </c>
      <c r="J54" s="633">
        <f>Mat!J54</f>
        <v>0</v>
      </c>
      <c r="K54" s="634">
        <f>Mat!K54</f>
        <v>0</v>
      </c>
      <c r="L54" s="122"/>
      <c r="M54" s="122"/>
      <c r="N54" s="122"/>
      <c r="O54" s="122"/>
      <c r="P54" s="122"/>
      <c r="Q54" s="122"/>
      <c r="R54" s="122"/>
      <c r="S54" s="122"/>
      <c r="T54" s="388">
        <f t="shared" si="2"/>
        <v>0</v>
      </c>
      <c r="U54" s="388">
        <f t="shared" si="0"/>
        <v>1</v>
      </c>
      <c r="W54" s="379"/>
    </row>
    <row r="55" spans="1:26">
      <c r="A55" s="200">
        <v>24</v>
      </c>
      <c r="B55" s="39" t="s">
        <v>340</v>
      </c>
      <c r="C55" s="362">
        <f>Mat!C55</f>
        <v>0</v>
      </c>
      <c r="D55" s="180">
        <f>Mat!D55</f>
        <v>0</v>
      </c>
      <c r="E55" s="180">
        <f>Mat!E55</f>
        <v>0</v>
      </c>
      <c r="F55" s="180">
        <f>Mat!F55</f>
        <v>0</v>
      </c>
      <c r="G55" s="180">
        <f>Mat!G55</f>
        <v>0</v>
      </c>
      <c r="H55" s="189">
        <f t="shared" si="1"/>
        <v>0</v>
      </c>
      <c r="I55" s="632">
        <f>Mat!H55</f>
        <v>0</v>
      </c>
      <c r="J55" s="633">
        <f>Mat!J55</f>
        <v>0</v>
      </c>
      <c r="K55" s="634">
        <f>Mat!K55</f>
        <v>0</v>
      </c>
      <c r="L55" s="122"/>
      <c r="M55" s="122"/>
      <c r="N55" s="122"/>
      <c r="O55" s="122"/>
      <c r="P55" s="122"/>
      <c r="Q55" s="122"/>
      <c r="R55" s="122"/>
      <c r="S55" s="122"/>
      <c r="T55" s="388">
        <f t="shared" si="2"/>
        <v>0</v>
      </c>
      <c r="U55" s="388">
        <f t="shared" si="0"/>
        <v>1</v>
      </c>
      <c r="W55" s="379"/>
    </row>
    <row r="56" spans="1:26">
      <c r="A56" s="200">
        <v>25</v>
      </c>
      <c r="B56" s="39" t="s">
        <v>341</v>
      </c>
      <c r="C56" s="463">
        <f>Mat!C56</f>
        <v>0</v>
      </c>
      <c r="D56" s="464">
        <f>Mat!D56</f>
        <v>0</v>
      </c>
      <c r="E56" s="464">
        <f>Mat!E56</f>
        <v>0</v>
      </c>
      <c r="F56" s="180">
        <f>Mat!F56</f>
        <v>0</v>
      </c>
      <c r="G56" s="180">
        <f>Mat!G56</f>
        <v>0</v>
      </c>
      <c r="H56" s="189">
        <f t="shared" si="1"/>
        <v>0</v>
      </c>
      <c r="I56" s="632">
        <f>Mat!H56</f>
        <v>0</v>
      </c>
      <c r="J56" s="633">
        <f>Mat!J56</f>
        <v>0</v>
      </c>
      <c r="K56" s="634">
        <f>Mat!K56</f>
        <v>0</v>
      </c>
      <c r="L56" s="122"/>
      <c r="M56" s="122"/>
      <c r="N56" s="122"/>
      <c r="O56" s="122"/>
      <c r="P56" s="122"/>
      <c r="Q56" s="122"/>
      <c r="R56" s="122"/>
      <c r="S56" s="122"/>
      <c r="T56" s="388">
        <f t="shared" si="2"/>
        <v>0</v>
      </c>
      <c r="U56" s="388">
        <f t="shared" si="0"/>
        <v>1</v>
      </c>
      <c r="W56" s="379"/>
    </row>
    <row r="57" spans="1:26">
      <c r="B57" s="280"/>
      <c r="C57" s="37"/>
      <c r="D57" s="37"/>
      <c r="E57" s="37"/>
      <c r="F57" s="37"/>
      <c r="G57" s="37"/>
    </row>
    <row r="58" spans="1:26" ht="21">
      <c r="A58" s="276"/>
      <c r="B58" s="306" t="s">
        <v>415</v>
      </c>
      <c r="C58" s="2"/>
      <c r="D58" s="2"/>
      <c r="E58" s="2"/>
      <c r="F58" s="2"/>
      <c r="G58" s="2"/>
      <c r="H58" s="2"/>
      <c r="I58" s="2"/>
      <c r="J58" s="277"/>
      <c r="K58" s="277"/>
      <c r="L58" s="278"/>
      <c r="M58" s="451"/>
      <c r="N58" s="451"/>
      <c r="O58" s="451"/>
      <c r="P58" s="278"/>
    </row>
    <row r="59" spans="1:26">
      <c r="B59" s="284"/>
    </row>
    <row r="60" spans="1:26" ht="15.75" thickBot="1">
      <c r="A60" s="281" t="s">
        <v>420</v>
      </c>
      <c r="B60" s="284"/>
      <c r="M60" s="37"/>
      <c r="N60" s="37"/>
    </row>
    <row r="61" spans="1:26" ht="35.25" customHeight="1">
      <c r="A61" s="614" t="s">
        <v>2</v>
      </c>
      <c r="B61" s="604" t="s">
        <v>414</v>
      </c>
      <c r="C61" s="607" t="s">
        <v>417</v>
      </c>
      <c r="D61" s="604" t="s">
        <v>418</v>
      </c>
      <c r="E61" s="607" t="s">
        <v>419</v>
      </c>
      <c r="F61" s="607" t="s">
        <v>421</v>
      </c>
      <c r="G61" s="607" t="s">
        <v>422</v>
      </c>
      <c r="H61" s="607" t="s">
        <v>423</v>
      </c>
      <c r="I61" s="607" t="s">
        <v>424</v>
      </c>
      <c r="J61" s="607" t="s">
        <v>425</v>
      </c>
      <c r="K61" s="607" t="str">
        <f>UTARA!K61</f>
        <v>LOKASI</v>
      </c>
      <c r="L61" s="435" t="s">
        <v>34</v>
      </c>
      <c r="M61" s="436">
        <f>'SUMMARY OTTV'!H20</f>
        <v>34.663947608761134</v>
      </c>
      <c r="N61" s="437"/>
      <c r="O61" s="437"/>
      <c r="P61" s="437"/>
      <c r="Q61" s="437"/>
      <c r="T61" s="619" t="s">
        <v>279</v>
      </c>
      <c r="U61" s="619" t="s">
        <v>280</v>
      </c>
      <c r="V61" s="395" t="s">
        <v>258</v>
      </c>
      <c r="W61" s="250" t="s">
        <v>281</v>
      </c>
      <c r="X61" s="618" t="s">
        <v>61</v>
      </c>
      <c r="Y61" s="608" t="s">
        <v>25</v>
      </c>
      <c r="Z61" s="608" t="s">
        <v>52</v>
      </c>
    </row>
    <row r="62" spans="1:26" ht="12.75" customHeight="1">
      <c r="A62" s="615"/>
      <c r="B62" s="605"/>
      <c r="C62" s="608"/>
      <c r="D62" s="605"/>
      <c r="E62" s="608"/>
      <c r="F62" s="608"/>
      <c r="G62" s="608"/>
      <c r="H62" s="608"/>
      <c r="I62" s="608"/>
      <c r="J62" s="608"/>
      <c r="K62" s="608"/>
      <c r="L62" s="438"/>
      <c r="M62" s="439"/>
      <c r="N62" s="437"/>
      <c r="O62" s="437"/>
      <c r="P62" s="437"/>
      <c r="Q62" s="437"/>
      <c r="S62" s="37"/>
      <c r="T62" s="619"/>
      <c r="U62" s="619"/>
      <c r="V62" s="395"/>
      <c r="W62" s="250"/>
      <c r="X62" s="618"/>
      <c r="Y62" s="608"/>
      <c r="Z62" s="608"/>
    </row>
    <row r="63" spans="1:26" ht="15.75">
      <c r="A63" s="615"/>
      <c r="B63" s="605"/>
      <c r="C63" s="608"/>
      <c r="D63" s="605"/>
      <c r="E63" s="249" t="s">
        <v>426</v>
      </c>
      <c r="F63" s="608"/>
      <c r="G63" s="608"/>
      <c r="H63" s="249" t="s">
        <v>427</v>
      </c>
      <c r="I63" s="249" t="s">
        <v>428</v>
      </c>
      <c r="J63" s="256" t="s">
        <v>429</v>
      </c>
      <c r="K63" s="608"/>
      <c r="L63" s="440" t="s">
        <v>452</v>
      </c>
      <c r="M63" s="441">
        <f>'SUMMARY OTTV'!H38</f>
        <v>14.000000000000002</v>
      </c>
      <c r="N63" s="437"/>
      <c r="O63" s="437"/>
      <c r="P63" s="437"/>
      <c r="Q63" s="437"/>
      <c r="S63" s="355"/>
      <c r="T63" s="619"/>
      <c r="U63" s="619"/>
      <c r="V63" s="396" t="s">
        <v>239</v>
      </c>
      <c r="W63" s="250"/>
      <c r="X63" s="618"/>
      <c r="Y63" s="54" t="s">
        <v>27</v>
      </c>
      <c r="Z63" s="54"/>
    </row>
    <row r="64" spans="1:26" ht="18.75" customHeight="1" thickBot="1">
      <c r="A64" s="616"/>
      <c r="B64" s="606"/>
      <c r="C64" s="248" t="s">
        <v>112</v>
      </c>
      <c r="D64" s="140" t="s">
        <v>112</v>
      </c>
      <c r="E64" s="248" t="s">
        <v>147</v>
      </c>
      <c r="F64" s="620"/>
      <c r="G64" s="620"/>
      <c r="H64" s="251" t="s">
        <v>261</v>
      </c>
      <c r="I64" s="248"/>
      <c r="J64" s="248" t="s">
        <v>261</v>
      </c>
      <c r="K64" s="620"/>
      <c r="L64" s="442"/>
      <c r="M64" s="443"/>
      <c r="N64" s="444" t="s">
        <v>699</v>
      </c>
      <c r="O64" s="444" t="s">
        <v>700</v>
      </c>
      <c r="P64" s="444" t="s">
        <v>701</v>
      </c>
      <c r="Q64" s="445" t="s">
        <v>702</v>
      </c>
      <c r="T64" s="619"/>
      <c r="U64" s="619"/>
      <c r="V64" s="397" t="s">
        <v>255</v>
      </c>
      <c r="W64" s="241" t="s">
        <v>255</v>
      </c>
      <c r="X64" s="618"/>
      <c r="Y64" s="247"/>
      <c r="Z64" s="247"/>
    </row>
    <row r="65" spans="1:27" s="317" customFormat="1">
      <c r="A65" s="309">
        <v>1</v>
      </c>
      <c r="B65" s="57" t="s">
        <v>550</v>
      </c>
      <c r="C65" s="128">
        <f>UTARA!C65</f>
        <v>4.2</v>
      </c>
      <c r="D65" s="128">
        <f>UTARA!D65</f>
        <v>40</v>
      </c>
      <c r="E65" s="196">
        <f>C65*D65</f>
        <v>168</v>
      </c>
      <c r="F65" s="310" t="str">
        <f>UTARA!F65</f>
        <v>EW 1</v>
      </c>
      <c r="G65" s="311" t="str">
        <f>UTARA!G65</f>
        <v>F1</v>
      </c>
      <c r="H65" s="128">
        <f>UTARA!H65</f>
        <v>23.520000000000003</v>
      </c>
      <c r="I65" s="128">
        <f>UTARA!I65</f>
        <v>1</v>
      </c>
      <c r="J65" s="254">
        <f>I65*E65</f>
        <v>168</v>
      </c>
      <c r="K65" s="312"/>
      <c r="L65" s="446" t="str">
        <f>B104</f>
        <v>Bata Ringan</v>
      </c>
      <c r="M65" s="443" t="str">
        <f>B140</f>
        <v>glass</v>
      </c>
      <c r="N65" s="443" t="str">
        <f>IF($G:$G=0,"-",IF(INDEX($G:$G,MATCH($G:$G,$B:$B,0))=0,"-",INDEX($G:$G,MATCH(G65,$B:$B,0))))</f>
        <v>-</v>
      </c>
      <c r="O65" s="443">
        <f>IF(H65=0,0,SUMIF($B:$B,$N:$N,C:C))</f>
        <v>0</v>
      </c>
      <c r="P65" s="443">
        <f>SUMIF($B:$B,$N:$N,D:D)</f>
        <v>0</v>
      </c>
      <c r="Q65" s="447">
        <f>G176</f>
        <v>1.0011627906976743</v>
      </c>
      <c r="R65" s="313"/>
      <c r="S65" s="356" t="str">
        <f t="shared" ref="S65:S89" si="3">IF(F65="",0,INDEX(B:B,MATCH(F65,A:A,0)))</f>
        <v>Bata Ringan</v>
      </c>
      <c r="T65" s="398">
        <f t="shared" ref="T65:T89" si="4">IF(F65="",0,INDEX(Alfa_Timur,MATCH(F65,Construction_Name,0)))</f>
        <v>0.5</v>
      </c>
      <c r="U65" s="398">
        <f t="shared" ref="U65:U89" si="5">IF(S65=0,0,VLOOKUP(S65,wall,2,FALSE))</f>
        <v>1.7011384404936403</v>
      </c>
      <c r="V65" s="242">
        <f t="shared" ref="V65:V89" si="6">IF(S65=0,0,VLOOKUP(S65,wall,7,FALSE))</f>
        <v>12</v>
      </c>
      <c r="W65" s="242">
        <f t="shared" ref="W65:W89" si="7">IF(OR(G65="none",G65=0),0,VLOOKUP(G65,fnorth,4,FALSE))</f>
        <v>5.8940000000000001</v>
      </c>
      <c r="X65" s="242">
        <f t="shared" ref="X65:X89" si="8">IF(OR(G65="none",G65=0),0,VLOOKUP(G65,fnorth,7,FALSE))</f>
        <v>1.0011627906976743</v>
      </c>
      <c r="Y65" s="357">
        <f>IF(UTARA!$D$6="","0",(VLOOKUP(UTARA!$D$6,SF,8,FALSE)))</f>
        <v>161</v>
      </c>
      <c r="Z65" s="212">
        <f>IF(UTARA!$D$6="","0",(VLOOKUP(UTARA!$D$6,SF,10,FALSE)))</f>
        <v>5</v>
      </c>
      <c r="AA65" s="316" t="str">
        <f t="shared" ref="AA65:AA89" si="9">IF(G65="",0,IF(G65="none","None",INDEX(C:C,MATCH(G65,B:B,0))))</f>
        <v>glass</v>
      </c>
    </row>
    <row r="66" spans="1:27" s="317" customFormat="1">
      <c r="A66" s="318">
        <v>2</v>
      </c>
      <c r="B66" s="55" t="s">
        <v>551</v>
      </c>
      <c r="C66" s="128"/>
      <c r="D66" s="128"/>
      <c r="E66" s="197">
        <f t="shared" ref="E66:E87" si="10">C66*D66</f>
        <v>0</v>
      </c>
      <c r="F66" s="319"/>
      <c r="G66" s="319"/>
      <c r="H66" s="128"/>
      <c r="I66" s="128"/>
      <c r="J66" s="242">
        <f t="shared" ref="J66:J89" si="11">I66*E66</f>
        <v>0</v>
      </c>
      <c r="K66" s="320"/>
      <c r="L66" s="446">
        <f>B105</f>
        <v>0</v>
      </c>
      <c r="M66" s="443">
        <f t="shared" ref="M66:M89" si="12">B141</f>
        <v>0</v>
      </c>
      <c r="N66" s="443" t="str">
        <f t="shared" ref="N66:N89" si="13">IF($G:$G=0,"-",IF(INDEX($G:$G,MATCH($G:$G,$B:$B,0))=0,"-",INDEX($G:$G,MATCH(G66,$B:$B,0))))</f>
        <v>-</v>
      </c>
      <c r="O66" s="443">
        <f t="shared" ref="O66:O89" si="14">IF(H66=0,0,SUMIF($B:$B,$N:$N,C:C))</f>
        <v>0</v>
      </c>
      <c r="P66" s="443">
        <f t="shared" ref="P66:P89" si="15">SUMIF($B:$B,$N:$N,D:D)</f>
        <v>0</v>
      </c>
      <c r="Q66" s="447">
        <f t="shared" ref="Q66:Q89" si="16">G177</f>
        <v>0</v>
      </c>
      <c r="R66" s="313"/>
      <c r="S66" s="356">
        <f t="shared" si="3"/>
        <v>0</v>
      </c>
      <c r="T66" s="398">
        <f t="shared" si="4"/>
        <v>0</v>
      </c>
      <c r="U66" s="398">
        <f t="shared" si="5"/>
        <v>0</v>
      </c>
      <c r="V66" s="242">
        <f t="shared" si="6"/>
        <v>0</v>
      </c>
      <c r="W66" s="242">
        <f t="shared" si="7"/>
        <v>0</v>
      </c>
      <c r="X66" s="242">
        <f t="shared" si="8"/>
        <v>0</v>
      </c>
      <c r="Y66" s="357">
        <f>Y65</f>
        <v>161</v>
      </c>
      <c r="Z66" s="212">
        <f>Z65</f>
        <v>5</v>
      </c>
      <c r="AA66" s="316">
        <f t="shared" si="9"/>
        <v>0</v>
      </c>
    </row>
    <row r="67" spans="1:27" s="317" customFormat="1">
      <c r="A67" s="318">
        <v>3</v>
      </c>
      <c r="B67" s="55" t="s">
        <v>552</v>
      </c>
      <c r="C67" s="128"/>
      <c r="D67" s="128"/>
      <c r="E67" s="197">
        <f t="shared" si="10"/>
        <v>0</v>
      </c>
      <c r="F67" s="319"/>
      <c r="G67" s="319"/>
      <c r="H67" s="128"/>
      <c r="I67" s="128"/>
      <c r="J67" s="242">
        <f t="shared" si="11"/>
        <v>0</v>
      </c>
      <c r="K67" s="320"/>
      <c r="L67" s="446">
        <f t="shared" ref="L67:L89" si="17">B106</f>
        <v>0</v>
      </c>
      <c r="M67" s="443">
        <f t="shared" si="12"/>
        <v>0</v>
      </c>
      <c r="N67" s="443" t="str">
        <f t="shared" si="13"/>
        <v>-</v>
      </c>
      <c r="O67" s="443">
        <f t="shared" si="14"/>
        <v>0</v>
      </c>
      <c r="P67" s="443">
        <f t="shared" si="15"/>
        <v>0</v>
      </c>
      <c r="Q67" s="447">
        <f t="shared" si="16"/>
        <v>0</v>
      </c>
      <c r="R67" s="313"/>
      <c r="S67" s="356">
        <f t="shared" si="3"/>
        <v>0</v>
      </c>
      <c r="T67" s="398">
        <f t="shared" si="4"/>
        <v>0</v>
      </c>
      <c r="U67" s="398">
        <f t="shared" si="5"/>
        <v>0</v>
      </c>
      <c r="V67" s="242">
        <f t="shared" si="6"/>
        <v>0</v>
      </c>
      <c r="W67" s="242">
        <f t="shared" si="7"/>
        <v>0</v>
      </c>
      <c r="X67" s="242">
        <f t="shared" si="8"/>
        <v>0</v>
      </c>
      <c r="Y67" s="357">
        <f t="shared" ref="Y67:Z89" si="18">Y66</f>
        <v>161</v>
      </c>
      <c r="Z67" s="212">
        <f t="shared" si="18"/>
        <v>5</v>
      </c>
      <c r="AA67" s="316">
        <f t="shared" si="9"/>
        <v>0</v>
      </c>
    </row>
    <row r="68" spans="1:27" s="317" customFormat="1">
      <c r="A68" s="318">
        <v>4</v>
      </c>
      <c r="B68" s="55" t="s">
        <v>553</v>
      </c>
      <c r="C68" s="128"/>
      <c r="D68" s="128"/>
      <c r="E68" s="197">
        <f t="shared" si="10"/>
        <v>0</v>
      </c>
      <c r="F68" s="319"/>
      <c r="G68" s="319"/>
      <c r="H68" s="128"/>
      <c r="I68" s="128"/>
      <c r="J68" s="242">
        <f t="shared" si="11"/>
        <v>0</v>
      </c>
      <c r="K68" s="320"/>
      <c r="L68" s="446">
        <f t="shared" si="17"/>
        <v>0</v>
      </c>
      <c r="M68" s="443">
        <f t="shared" si="12"/>
        <v>0</v>
      </c>
      <c r="N68" s="443" t="str">
        <f t="shared" si="13"/>
        <v>-</v>
      </c>
      <c r="O68" s="443">
        <f t="shared" si="14"/>
        <v>0</v>
      </c>
      <c r="P68" s="443">
        <f t="shared" si="15"/>
        <v>0</v>
      </c>
      <c r="Q68" s="447">
        <f t="shared" si="16"/>
        <v>0</v>
      </c>
      <c r="R68" s="313"/>
      <c r="S68" s="356">
        <f t="shared" si="3"/>
        <v>0</v>
      </c>
      <c r="T68" s="398">
        <f t="shared" si="4"/>
        <v>0</v>
      </c>
      <c r="U68" s="398">
        <f t="shared" si="5"/>
        <v>0</v>
      </c>
      <c r="V68" s="242">
        <f t="shared" si="6"/>
        <v>0</v>
      </c>
      <c r="W68" s="242">
        <f t="shared" si="7"/>
        <v>0</v>
      </c>
      <c r="X68" s="242">
        <f t="shared" si="8"/>
        <v>0</v>
      </c>
      <c r="Y68" s="357">
        <f t="shared" si="18"/>
        <v>161</v>
      </c>
      <c r="Z68" s="212">
        <f t="shared" si="18"/>
        <v>5</v>
      </c>
      <c r="AA68" s="316">
        <f t="shared" si="9"/>
        <v>0</v>
      </c>
    </row>
    <row r="69" spans="1:27" s="317" customFormat="1">
      <c r="A69" s="318">
        <v>5</v>
      </c>
      <c r="B69" s="55" t="s">
        <v>554</v>
      </c>
      <c r="C69" s="128"/>
      <c r="D69" s="128"/>
      <c r="E69" s="197">
        <f t="shared" si="10"/>
        <v>0</v>
      </c>
      <c r="F69" s="319"/>
      <c r="G69" s="319"/>
      <c r="H69" s="128"/>
      <c r="I69" s="128"/>
      <c r="J69" s="242">
        <f t="shared" si="11"/>
        <v>0</v>
      </c>
      <c r="K69" s="320"/>
      <c r="L69" s="446">
        <f t="shared" si="17"/>
        <v>0</v>
      </c>
      <c r="M69" s="443">
        <f t="shared" si="12"/>
        <v>0</v>
      </c>
      <c r="N69" s="443" t="str">
        <f t="shared" si="13"/>
        <v>-</v>
      </c>
      <c r="O69" s="443">
        <f t="shared" si="14"/>
        <v>0</v>
      </c>
      <c r="P69" s="443">
        <f t="shared" si="15"/>
        <v>0</v>
      </c>
      <c r="Q69" s="447">
        <f t="shared" si="16"/>
        <v>0</v>
      </c>
      <c r="R69" s="313"/>
      <c r="S69" s="356">
        <f t="shared" si="3"/>
        <v>0</v>
      </c>
      <c r="T69" s="398">
        <f t="shared" si="4"/>
        <v>0</v>
      </c>
      <c r="U69" s="398">
        <f t="shared" si="5"/>
        <v>0</v>
      </c>
      <c r="V69" s="242">
        <f t="shared" si="6"/>
        <v>0</v>
      </c>
      <c r="W69" s="242">
        <f t="shared" si="7"/>
        <v>0</v>
      </c>
      <c r="X69" s="242">
        <f t="shared" si="8"/>
        <v>0</v>
      </c>
      <c r="Y69" s="357">
        <f t="shared" si="18"/>
        <v>161</v>
      </c>
      <c r="Z69" s="212">
        <f t="shared" si="18"/>
        <v>5</v>
      </c>
      <c r="AA69" s="316">
        <f t="shared" si="9"/>
        <v>0</v>
      </c>
    </row>
    <row r="70" spans="1:27" s="317" customFormat="1">
      <c r="A70" s="318">
        <v>6</v>
      </c>
      <c r="B70" s="55" t="s">
        <v>555</v>
      </c>
      <c r="C70" s="128"/>
      <c r="D70" s="128"/>
      <c r="E70" s="197">
        <f t="shared" si="10"/>
        <v>0</v>
      </c>
      <c r="F70" s="319"/>
      <c r="G70" s="319"/>
      <c r="H70" s="128"/>
      <c r="I70" s="128"/>
      <c r="J70" s="242">
        <f t="shared" si="11"/>
        <v>0</v>
      </c>
      <c r="K70" s="320"/>
      <c r="L70" s="446">
        <f t="shared" si="17"/>
        <v>0</v>
      </c>
      <c r="M70" s="443">
        <f t="shared" si="12"/>
        <v>0</v>
      </c>
      <c r="N70" s="443" t="str">
        <f t="shared" si="13"/>
        <v>-</v>
      </c>
      <c r="O70" s="443">
        <f t="shared" si="14"/>
        <v>0</v>
      </c>
      <c r="P70" s="443">
        <f t="shared" si="15"/>
        <v>0</v>
      </c>
      <c r="Q70" s="447">
        <f t="shared" si="16"/>
        <v>0</v>
      </c>
      <c r="R70" s="313"/>
      <c r="S70" s="356">
        <f t="shared" si="3"/>
        <v>0</v>
      </c>
      <c r="T70" s="398">
        <f t="shared" si="4"/>
        <v>0</v>
      </c>
      <c r="U70" s="398">
        <f t="shared" si="5"/>
        <v>0</v>
      </c>
      <c r="V70" s="242">
        <f t="shared" si="6"/>
        <v>0</v>
      </c>
      <c r="W70" s="242">
        <f t="shared" si="7"/>
        <v>0</v>
      </c>
      <c r="X70" s="242">
        <f t="shared" si="8"/>
        <v>0</v>
      </c>
      <c r="Y70" s="357">
        <f t="shared" si="18"/>
        <v>161</v>
      </c>
      <c r="Z70" s="212">
        <f t="shared" si="18"/>
        <v>5</v>
      </c>
      <c r="AA70" s="316">
        <f t="shared" si="9"/>
        <v>0</v>
      </c>
    </row>
    <row r="71" spans="1:27" s="317" customFormat="1">
      <c r="A71" s="318">
        <v>7</v>
      </c>
      <c r="B71" s="55" t="s">
        <v>556</v>
      </c>
      <c r="C71" s="128"/>
      <c r="D71" s="128"/>
      <c r="E71" s="197">
        <f t="shared" si="10"/>
        <v>0</v>
      </c>
      <c r="F71" s="319"/>
      <c r="G71" s="319"/>
      <c r="H71" s="128"/>
      <c r="I71" s="128"/>
      <c r="J71" s="242">
        <f t="shared" si="11"/>
        <v>0</v>
      </c>
      <c r="K71" s="320"/>
      <c r="L71" s="446">
        <f t="shared" si="17"/>
        <v>0</v>
      </c>
      <c r="M71" s="443">
        <f t="shared" si="12"/>
        <v>0</v>
      </c>
      <c r="N71" s="443" t="str">
        <f t="shared" si="13"/>
        <v>-</v>
      </c>
      <c r="O71" s="443">
        <f t="shared" si="14"/>
        <v>0</v>
      </c>
      <c r="P71" s="443">
        <f t="shared" si="15"/>
        <v>0</v>
      </c>
      <c r="Q71" s="447">
        <f t="shared" si="16"/>
        <v>0</v>
      </c>
      <c r="R71" s="313"/>
      <c r="S71" s="356">
        <f t="shared" si="3"/>
        <v>0</v>
      </c>
      <c r="T71" s="398">
        <f t="shared" si="4"/>
        <v>0</v>
      </c>
      <c r="U71" s="398">
        <f t="shared" si="5"/>
        <v>0</v>
      </c>
      <c r="V71" s="242">
        <f t="shared" si="6"/>
        <v>0</v>
      </c>
      <c r="W71" s="242">
        <f t="shared" si="7"/>
        <v>0</v>
      </c>
      <c r="X71" s="242">
        <f t="shared" si="8"/>
        <v>0</v>
      </c>
      <c r="Y71" s="357">
        <f t="shared" si="18"/>
        <v>161</v>
      </c>
      <c r="Z71" s="212">
        <f t="shared" si="18"/>
        <v>5</v>
      </c>
      <c r="AA71" s="316">
        <f t="shared" si="9"/>
        <v>0</v>
      </c>
    </row>
    <row r="72" spans="1:27" s="317" customFormat="1">
      <c r="A72" s="318">
        <v>8</v>
      </c>
      <c r="B72" s="55" t="s">
        <v>557</v>
      </c>
      <c r="C72" s="128"/>
      <c r="D72" s="128"/>
      <c r="E72" s="197">
        <f t="shared" si="10"/>
        <v>0</v>
      </c>
      <c r="F72" s="319"/>
      <c r="G72" s="319"/>
      <c r="H72" s="128"/>
      <c r="I72" s="128"/>
      <c r="J72" s="242">
        <f t="shared" si="11"/>
        <v>0</v>
      </c>
      <c r="K72" s="320"/>
      <c r="L72" s="446">
        <f t="shared" si="17"/>
        <v>0</v>
      </c>
      <c r="M72" s="443">
        <f t="shared" si="12"/>
        <v>0</v>
      </c>
      <c r="N72" s="443" t="str">
        <f t="shared" si="13"/>
        <v>-</v>
      </c>
      <c r="O72" s="443">
        <f t="shared" si="14"/>
        <v>0</v>
      </c>
      <c r="P72" s="443">
        <f t="shared" si="15"/>
        <v>0</v>
      </c>
      <c r="Q72" s="447">
        <f t="shared" si="16"/>
        <v>0</v>
      </c>
      <c r="R72" s="313"/>
      <c r="S72" s="356">
        <f t="shared" si="3"/>
        <v>0</v>
      </c>
      <c r="T72" s="398">
        <f t="shared" si="4"/>
        <v>0</v>
      </c>
      <c r="U72" s="398">
        <f t="shared" si="5"/>
        <v>0</v>
      </c>
      <c r="V72" s="242">
        <f t="shared" si="6"/>
        <v>0</v>
      </c>
      <c r="W72" s="242">
        <f t="shared" si="7"/>
        <v>0</v>
      </c>
      <c r="X72" s="242">
        <f t="shared" si="8"/>
        <v>0</v>
      </c>
      <c r="Y72" s="357">
        <f t="shared" si="18"/>
        <v>161</v>
      </c>
      <c r="Z72" s="212">
        <f t="shared" si="18"/>
        <v>5</v>
      </c>
      <c r="AA72" s="316">
        <f t="shared" si="9"/>
        <v>0</v>
      </c>
    </row>
    <row r="73" spans="1:27" s="317" customFormat="1">
      <c r="A73" s="318">
        <v>9</v>
      </c>
      <c r="B73" s="55" t="s">
        <v>558</v>
      </c>
      <c r="C73" s="128"/>
      <c r="D73" s="128"/>
      <c r="E73" s="197">
        <f t="shared" si="10"/>
        <v>0</v>
      </c>
      <c r="F73" s="319"/>
      <c r="G73" s="319"/>
      <c r="H73" s="128"/>
      <c r="I73" s="128"/>
      <c r="J73" s="242">
        <f t="shared" si="11"/>
        <v>0</v>
      </c>
      <c r="K73" s="320"/>
      <c r="L73" s="446">
        <f t="shared" si="17"/>
        <v>0</v>
      </c>
      <c r="M73" s="443">
        <f t="shared" si="12"/>
        <v>0</v>
      </c>
      <c r="N73" s="443" t="str">
        <f t="shared" si="13"/>
        <v>-</v>
      </c>
      <c r="O73" s="443">
        <f t="shared" si="14"/>
        <v>0</v>
      </c>
      <c r="P73" s="443">
        <f t="shared" si="15"/>
        <v>0</v>
      </c>
      <c r="Q73" s="447">
        <f t="shared" si="16"/>
        <v>0</v>
      </c>
      <c r="R73" s="313"/>
      <c r="S73" s="356">
        <f t="shared" si="3"/>
        <v>0</v>
      </c>
      <c r="T73" s="398">
        <f t="shared" si="4"/>
        <v>0</v>
      </c>
      <c r="U73" s="398">
        <f t="shared" si="5"/>
        <v>0</v>
      </c>
      <c r="V73" s="242">
        <f t="shared" si="6"/>
        <v>0</v>
      </c>
      <c r="W73" s="242">
        <f t="shared" si="7"/>
        <v>0</v>
      </c>
      <c r="X73" s="242">
        <f t="shared" si="8"/>
        <v>0</v>
      </c>
      <c r="Y73" s="357">
        <f t="shared" si="18"/>
        <v>161</v>
      </c>
      <c r="Z73" s="212">
        <f t="shared" si="18"/>
        <v>5</v>
      </c>
      <c r="AA73" s="316">
        <f t="shared" si="9"/>
        <v>0</v>
      </c>
    </row>
    <row r="74" spans="1:27" s="317" customFormat="1">
      <c r="A74" s="318">
        <v>10</v>
      </c>
      <c r="B74" s="55" t="s">
        <v>559</v>
      </c>
      <c r="C74" s="128"/>
      <c r="D74" s="128"/>
      <c r="E74" s="197">
        <f t="shared" si="10"/>
        <v>0</v>
      </c>
      <c r="F74" s="319"/>
      <c r="G74" s="319"/>
      <c r="H74" s="128"/>
      <c r="I74" s="128"/>
      <c r="J74" s="242">
        <f t="shared" si="11"/>
        <v>0</v>
      </c>
      <c r="K74" s="320"/>
      <c r="L74" s="446">
        <f t="shared" si="17"/>
        <v>0</v>
      </c>
      <c r="M74" s="443">
        <f t="shared" si="12"/>
        <v>0</v>
      </c>
      <c r="N74" s="443" t="str">
        <f t="shared" si="13"/>
        <v>-</v>
      </c>
      <c r="O74" s="443">
        <f t="shared" si="14"/>
        <v>0</v>
      </c>
      <c r="P74" s="443">
        <f t="shared" si="15"/>
        <v>0</v>
      </c>
      <c r="Q74" s="447">
        <f t="shared" si="16"/>
        <v>0</v>
      </c>
      <c r="R74" s="313"/>
      <c r="S74" s="356">
        <f t="shared" si="3"/>
        <v>0</v>
      </c>
      <c r="T74" s="398">
        <f t="shared" si="4"/>
        <v>0</v>
      </c>
      <c r="U74" s="398">
        <f t="shared" si="5"/>
        <v>0</v>
      </c>
      <c r="V74" s="242">
        <f t="shared" si="6"/>
        <v>0</v>
      </c>
      <c r="W74" s="242">
        <f t="shared" si="7"/>
        <v>0</v>
      </c>
      <c r="X74" s="242">
        <f t="shared" si="8"/>
        <v>0</v>
      </c>
      <c r="Y74" s="357">
        <f t="shared" si="18"/>
        <v>161</v>
      </c>
      <c r="Z74" s="212">
        <f t="shared" si="18"/>
        <v>5</v>
      </c>
      <c r="AA74" s="316">
        <f t="shared" si="9"/>
        <v>0</v>
      </c>
    </row>
    <row r="75" spans="1:27" s="317" customFormat="1">
      <c r="A75" s="318">
        <v>11</v>
      </c>
      <c r="B75" s="55" t="s">
        <v>560</v>
      </c>
      <c r="C75" s="128"/>
      <c r="D75" s="128"/>
      <c r="E75" s="197">
        <f t="shared" si="10"/>
        <v>0</v>
      </c>
      <c r="F75" s="319"/>
      <c r="G75" s="319"/>
      <c r="H75" s="128"/>
      <c r="I75" s="128"/>
      <c r="J75" s="242">
        <f t="shared" si="11"/>
        <v>0</v>
      </c>
      <c r="K75" s="320"/>
      <c r="L75" s="446">
        <f t="shared" si="17"/>
        <v>0</v>
      </c>
      <c r="M75" s="443">
        <f t="shared" si="12"/>
        <v>0</v>
      </c>
      <c r="N75" s="443" t="str">
        <f t="shared" si="13"/>
        <v>-</v>
      </c>
      <c r="O75" s="443">
        <f t="shared" si="14"/>
        <v>0</v>
      </c>
      <c r="P75" s="443">
        <f t="shared" si="15"/>
        <v>0</v>
      </c>
      <c r="Q75" s="447">
        <f t="shared" si="16"/>
        <v>0</v>
      </c>
      <c r="R75" s="313"/>
      <c r="S75" s="356">
        <f t="shared" si="3"/>
        <v>0</v>
      </c>
      <c r="T75" s="398">
        <f t="shared" si="4"/>
        <v>0</v>
      </c>
      <c r="U75" s="398">
        <f t="shared" si="5"/>
        <v>0</v>
      </c>
      <c r="V75" s="242">
        <f t="shared" si="6"/>
        <v>0</v>
      </c>
      <c r="W75" s="242">
        <f t="shared" si="7"/>
        <v>0</v>
      </c>
      <c r="X75" s="242">
        <f t="shared" si="8"/>
        <v>0</v>
      </c>
      <c r="Y75" s="357">
        <f t="shared" si="18"/>
        <v>161</v>
      </c>
      <c r="Z75" s="212">
        <f t="shared" si="18"/>
        <v>5</v>
      </c>
      <c r="AA75" s="316">
        <f t="shared" si="9"/>
        <v>0</v>
      </c>
    </row>
    <row r="76" spans="1:27" s="317" customFormat="1">
      <c r="A76" s="318">
        <v>12</v>
      </c>
      <c r="B76" s="55" t="s">
        <v>561</v>
      </c>
      <c r="C76" s="128"/>
      <c r="D76" s="128"/>
      <c r="E76" s="197">
        <f t="shared" si="10"/>
        <v>0</v>
      </c>
      <c r="F76" s="319"/>
      <c r="G76" s="319"/>
      <c r="H76" s="128"/>
      <c r="I76" s="128"/>
      <c r="J76" s="242">
        <f t="shared" si="11"/>
        <v>0</v>
      </c>
      <c r="K76" s="320"/>
      <c r="L76" s="446">
        <f t="shared" si="17"/>
        <v>0</v>
      </c>
      <c r="M76" s="443">
        <f t="shared" si="12"/>
        <v>0</v>
      </c>
      <c r="N76" s="443" t="str">
        <f t="shared" si="13"/>
        <v>-</v>
      </c>
      <c r="O76" s="443">
        <f t="shared" si="14"/>
        <v>0</v>
      </c>
      <c r="P76" s="443">
        <f t="shared" si="15"/>
        <v>0</v>
      </c>
      <c r="Q76" s="447">
        <f t="shared" si="16"/>
        <v>0</v>
      </c>
      <c r="R76" s="313"/>
      <c r="S76" s="356">
        <f t="shared" si="3"/>
        <v>0</v>
      </c>
      <c r="T76" s="398">
        <f t="shared" si="4"/>
        <v>0</v>
      </c>
      <c r="U76" s="398">
        <f t="shared" si="5"/>
        <v>0</v>
      </c>
      <c r="V76" s="242">
        <f t="shared" si="6"/>
        <v>0</v>
      </c>
      <c r="W76" s="242">
        <f t="shared" si="7"/>
        <v>0</v>
      </c>
      <c r="X76" s="242">
        <f t="shared" si="8"/>
        <v>0</v>
      </c>
      <c r="Y76" s="357">
        <f t="shared" si="18"/>
        <v>161</v>
      </c>
      <c r="Z76" s="212">
        <f t="shared" si="18"/>
        <v>5</v>
      </c>
      <c r="AA76" s="316">
        <f t="shared" si="9"/>
        <v>0</v>
      </c>
    </row>
    <row r="77" spans="1:27" s="317" customFormat="1">
      <c r="A77" s="318">
        <v>13</v>
      </c>
      <c r="B77" s="55" t="s">
        <v>562</v>
      </c>
      <c r="C77" s="128"/>
      <c r="D77" s="128"/>
      <c r="E77" s="197">
        <f t="shared" si="10"/>
        <v>0</v>
      </c>
      <c r="F77" s="319"/>
      <c r="G77" s="319"/>
      <c r="H77" s="128"/>
      <c r="I77" s="128"/>
      <c r="J77" s="242">
        <f t="shared" si="11"/>
        <v>0</v>
      </c>
      <c r="K77" s="320"/>
      <c r="L77" s="446">
        <f t="shared" si="17"/>
        <v>0</v>
      </c>
      <c r="M77" s="443">
        <f t="shared" si="12"/>
        <v>0</v>
      </c>
      <c r="N77" s="443" t="str">
        <f t="shared" si="13"/>
        <v>-</v>
      </c>
      <c r="O77" s="443">
        <f t="shared" si="14"/>
        <v>0</v>
      </c>
      <c r="P77" s="443">
        <f t="shared" si="15"/>
        <v>0</v>
      </c>
      <c r="Q77" s="447">
        <f t="shared" si="16"/>
        <v>0</v>
      </c>
      <c r="R77" s="313"/>
      <c r="S77" s="356">
        <f t="shared" si="3"/>
        <v>0</v>
      </c>
      <c r="T77" s="398">
        <f t="shared" si="4"/>
        <v>0</v>
      </c>
      <c r="U77" s="398">
        <f t="shared" si="5"/>
        <v>0</v>
      </c>
      <c r="V77" s="242">
        <f t="shared" si="6"/>
        <v>0</v>
      </c>
      <c r="W77" s="242">
        <f t="shared" si="7"/>
        <v>0</v>
      </c>
      <c r="X77" s="242">
        <f t="shared" si="8"/>
        <v>0</v>
      </c>
      <c r="Y77" s="357">
        <f t="shared" si="18"/>
        <v>161</v>
      </c>
      <c r="Z77" s="212">
        <f t="shared" si="18"/>
        <v>5</v>
      </c>
      <c r="AA77" s="316">
        <f t="shared" si="9"/>
        <v>0</v>
      </c>
    </row>
    <row r="78" spans="1:27" s="317" customFormat="1">
      <c r="A78" s="318">
        <v>14</v>
      </c>
      <c r="B78" s="55" t="s">
        <v>563</v>
      </c>
      <c r="C78" s="128"/>
      <c r="D78" s="128"/>
      <c r="E78" s="197">
        <f t="shared" si="10"/>
        <v>0</v>
      </c>
      <c r="F78" s="319"/>
      <c r="G78" s="319"/>
      <c r="H78" s="128"/>
      <c r="I78" s="128"/>
      <c r="J78" s="242">
        <f t="shared" si="11"/>
        <v>0</v>
      </c>
      <c r="K78" s="320"/>
      <c r="L78" s="446">
        <f t="shared" si="17"/>
        <v>0</v>
      </c>
      <c r="M78" s="443">
        <f t="shared" si="12"/>
        <v>0</v>
      </c>
      <c r="N78" s="443" t="str">
        <f t="shared" si="13"/>
        <v>-</v>
      </c>
      <c r="O78" s="443">
        <f t="shared" si="14"/>
        <v>0</v>
      </c>
      <c r="P78" s="443">
        <f t="shared" si="15"/>
        <v>0</v>
      </c>
      <c r="Q78" s="447">
        <f t="shared" si="16"/>
        <v>0</v>
      </c>
      <c r="R78" s="313"/>
      <c r="S78" s="356">
        <f t="shared" si="3"/>
        <v>0</v>
      </c>
      <c r="T78" s="398">
        <f t="shared" si="4"/>
        <v>0</v>
      </c>
      <c r="U78" s="398">
        <f t="shared" si="5"/>
        <v>0</v>
      </c>
      <c r="V78" s="242">
        <f t="shared" si="6"/>
        <v>0</v>
      </c>
      <c r="W78" s="242">
        <f t="shared" si="7"/>
        <v>0</v>
      </c>
      <c r="X78" s="242">
        <f t="shared" si="8"/>
        <v>0</v>
      </c>
      <c r="Y78" s="357">
        <f t="shared" si="18"/>
        <v>161</v>
      </c>
      <c r="Z78" s="212">
        <f t="shared" si="18"/>
        <v>5</v>
      </c>
      <c r="AA78" s="316">
        <f t="shared" si="9"/>
        <v>0</v>
      </c>
    </row>
    <row r="79" spans="1:27" s="317" customFormat="1">
      <c r="A79" s="318">
        <v>15</v>
      </c>
      <c r="B79" s="55" t="s">
        <v>564</v>
      </c>
      <c r="C79" s="128"/>
      <c r="D79" s="128"/>
      <c r="E79" s="197">
        <f t="shared" si="10"/>
        <v>0</v>
      </c>
      <c r="F79" s="319"/>
      <c r="G79" s="319"/>
      <c r="H79" s="128"/>
      <c r="I79" s="128"/>
      <c r="J79" s="242">
        <f t="shared" si="11"/>
        <v>0</v>
      </c>
      <c r="K79" s="320"/>
      <c r="L79" s="446">
        <f t="shared" si="17"/>
        <v>0</v>
      </c>
      <c r="M79" s="443">
        <f t="shared" si="12"/>
        <v>0</v>
      </c>
      <c r="N79" s="443" t="str">
        <f t="shared" si="13"/>
        <v>-</v>
      </c>
      <c r="O79" s="443">
        <f t="shared" si="14"/>
        <v>0</v>
      </c>
      <c r="P79" s="443">
        <f t="shared" si="15"/>
        <v>0</v>
      </c>
      <c r="Q79" s="447">
        <f t="shared" si="16"/>
        <v>0</v>
      </c>
      <c r="R79" s="313"/>
      <c r="S79" s="356">
        <f t="shared" si="3"/>
        <v>0</v>
      </c>
      <c r="T79" s="398">
        <f t="shared" si="4"/>
        <v>0</v>
      </c>
      <c r="U79" s="398">
        <f t="shared" si="5"/>
        <v>0</v>
      </c>
      <c r="V79" s="242">
        <f t="shared" si="6"/>
        <v>0</v>
      </c>
      <c r="W79" s="242">
        <f t="shared" si="7"/>
        <v>0</v>
      </c>
      <c r="X79" s="242">
        <f t="shared" si="8"/>
        <v>0</v>
      </c>
      <c r="Y79" s="357">
        <f t="shared" si="18"/>
        <v>161</v>
      </c>
      <c r="Z79" s="212">
        <f t="shared" si="18"/>
        <v>5</v>
      </c>
      <c r="AA79" s="316">
        <f t="shared" si="9"/>
        <v>0</v>
      </c>
    </row>
    <row r="80" spans="1:27" s="317" customFormat="1">
      <c r="A80" s="318">
        <v>16</v>
      </c>
      <c r="B80" s="55" t="s">
        <v>565</v>
      </c>
      <c r="C80" s="128"/>
      <c r="D80" s="128"/>
      <c r="E80" s="197">
        <f t="shared" si="10"/>
        <v>0</v>
      </c>
      <c r="F80" s="319"/>
      <c r="G80" s="319"/>
      <c r="H80" s="128"/>
      <c r="I80" s="128"/>
      <c r="J80" s="242">
        <f t="shared" si="11"/>
        <v>0</v>
      </c>
      <c r="K80" s="320"/>
      <c r="L80" s="446">
        <f t="shared" si="17"/>
        <v>0</v>
      </c>
      <c r="M80" s="443">
        <f t="shared" si="12"/>
        <v>0</v>
      </c>
      <c r="N80" s="443" t="str">
        <f t="shared" si="13"/>
        <v>-</v>
      </c>
      <c r="O80" s="443">
        <f t="shared" si="14"/>
        <v>0</v>
      </c>
      <c r="P80" s="443">
        <f t="shared" si="15"/>
        <v>0</v>
      </c>
      <c r="Q80" s="447">
        <f t="shared" si="16"/>
        <v>0</v>
      </c>
      <c r="R80" s="313"/>
      <c r="S80" s="356">
        <f t="shared" si="3"/>
        <v>0</v>
      </c>
      <c r="T80" s="398">
        <f t="shared" si="4"/>
        <v>0</v>
      </c>
      <c r="U80" s="398">
        <f t="shared" si="5"/>
        <v>0</v>
      </c>
      <c r="V80" s="242">
        <f t="shared" si="6"/>
        <v>0</v>
      </c>
      <c r="W80" s="242">
        <f t="shared" si="7"/>
        <v>0</v>
      </c>
      <c r="X80" s="242">
        <f t="shared" si="8"/>
        <v>0</v>
      </c>
      <c r="Y80" s="357">
        <f t="shared" si="18"/>
        <v>161</v>
      </c>
      <c r="Z80" s="212">
        <f t="shared" si="18"/>
        <v>5</v>
      </c>
      <c r="AA80" s="316">
        <f t="shared" si="9"/>
        <v>0</v>
      </c>
    </row>
    <row r="81" spans="1:27" s="317" customFormat="1">
      <c r="A81" s="318">
        <v>17</v>
      </c>
      <c r="B81" s="55" t="s">
        <v>566</v>
      </c>
      <c r="C81" s="128"/>
      <c r="D81" s="128"/>
      <c r="E81" s="197">
        <f t="shared" si="10"/>
        <v>0</v>
      </c>
      <c r="F81" s="319"/>
      <c r="G81" s="319"/>
      <c r="H81" s="128"/>
      <c r="I81" s="128"/>
      <c r="J81" s="242">
        <f t="shared" si="11"/>
        <v>0</v>
      </c>
      <c r="K81" s="320"/>
      <c r="L81" s="446">
        <f t="shared" si="17"/>
        <v>0</v>
      </c>
      <c r="M81" s="443">
        <f t="shared" si="12"/>
        <v>0</v>
      </c>
      <c r="N81" s="443" t="str">
        <f t="shared" si="13"/>
        <v>-</v>
      </c>
      <c r="O81" s="443">
        <f t="shared" si="14"/>
        <v>0</v>
      </c>
      <c r="P81" s="443">
        <f t="shared" si="15"/>
        <v>0</v>
      </c>
      <c r="Q81" s="447">
        <f t="shared" si="16"/>
        <v>0</v>
      </c>
      <c r="R81" s="313"/>
      <c r="S81" s="356">
        <f t="shared" si="3"/>
        <v>0</v>
      </c>
      <c r="T81" s="398">
        <f t="shared" si="4"/>
        <v>0</v>
      </c>
      <c r="U81" s="398">
        <f t="shared" si="5"/>
        <v>0</v>
      </c>
      <c r="V81" s="242">
        <f t="shared" si="6"/>
        <v>0</v>
      </c>
      <c r="W81" s="242">
        <f t="shared" si="7"/>
        <v>0</v>
      </c>
      <c r="X81" s="242">
        <f t="shared" si="8"/>
        <v>0</v>
      </c>
      <c r="Y81" s="357">
        <f t="shared" si="18"/>
        <v>161</v>
      </c>
      <c r="Z81" s="212">
        <f t="shared" si="18"/>
        <v>5</v>
      </c>
      <c r="AA81" s="316">
        <f t="shared" si="9"/>
        <v>0</v>
      </c>
    </row>
    <row r="82" spans="1:27" s="317" customFormat="1">
      <c r="A82" s="318">
        <v>18</v>
      </c>
      <c r="B82" s="55" t="s">
        <v>567</v>
      </c>
      <c r="C82" s="128"/>
      <c r="D82" s="128"/>
      <c r="E82" s="197">
        <f t="shared" si="10"/>
        <v>0</v>
      </c>
      <c r="F82" s="319"/>
      <c r="G82" s="319"/>
      <c r="H82" s="128"/>
      <c r="I82" s="128"/>
      <c r="J82" s="242">
        <f t="shared" si="11"/>
        <v>0</v>
      </c>
      <c r="K82" s="320"/>
      <c r="L82" s="446">
        <f t="shared" si="17"/>
        <v>0</v>
      </c>
      <c r="M82" s="443">
        <f t="shared" si="12"/>
        <v>0</v>
      </c>
      <c r="N82" s="443" t="str">
        <f t="shared" si="13"/>
        <v>-</v>
      </c>
      <c r="O82" s="443">
        <f t="shared" si="14"/>
        <v>0</v>
      </c>
      <c r="P82" s="443">
        <f t="shared" si="15"/>
        <v>0</v>
      </c>
      <c r="Q82" s="447">
        <f t="shared" si="16"/>
        <v>0</v>
      </c>
      <c r="R82" s="313"/>
      <c r="S82" s="356">
        <f t="shared" si="3"/>
        <v>0</v>
      </c>
      <c r="T82" s="398">
        <f t="shared" si="4"/>
        <v>0</v>
      </c>
      <c r="U82" s="398">
        <f t="shared" si="5"/>
        <v>0</v>
      </c>
      <c r="V82" s="242">
        <f t="shared" si="6"/>
        <v>0</v>
      </c>
      <c r="W82" s="242">
        <f t="shared" si="7"/>
        <v>0</v>
      </c>
      <c r="X82" s="242">
        <f t="shared" si="8"/>
        <v>0</v>
      </c>
      <c r="Y82" s="357">
        <f t="shared" si="18"/>
        <v>161</v>
      </c>
      <c r="Z82" s="212">
        <f t="shared" si="18"/>
        <v>5</v>
      </c>
      <c r="AA82" s="316">
        <f t="shared" si="9"/>
        <v>0</v>
      </c>
    </row>
    <row r="83" spans="1:27" s="317" customFormat="1">
      <c r="A83" s="318">
        <v>19</v>
      </c>
      <c r="B83" s="55" t="s">
        <v>568</v>
      </c>
      <c r="C83" s="128"/>
      <c r="D83" s="128"/>
      <c r="E83" s="197">
        <f t="shared" si="10"/>
        <v>0</v>
      </c>
      <c r="F83" s="319"/>
      <c r="G83" s="319"/>
      <c r="H83" s="128"/>
      <c r="I83" s="128"/>
      <c r="J83" s="242">
        <f t="shared" si="11"/>
        <v>0</v>
      </c>
      <c r="K83" s="320"/>
      <c r="L83" s="446">
        <f t="shared" si="17"/>
        <v>0</v>
      </c>
      <c r="M83" s="443">
        <f t="shared" si="12"/>
        <v>0</v>
      </c>
      <c r="N83" s="443" t="str">
        <f t="shared" si="13"/>
        <v>-</v>
      </c>
      <c r="O83" s="443">
        <f t="shared" si="14"/>
        <v>0</v>
      </c>
      <c r="P83" s="443">
        <f t="shared" si="15"/>
        <v>0</v>
      </c>
      <c r="Q83" s="447">
        <f t="shared" si="16"/>
        <v>0</v>
      </c>
      <c r="R83" s="313"/>
      <c r="S83" s="356">
        <f t="shared" si="3"/>
        <v>0</v>
      </c>
      <c r="T83" s="398">
        <f t="shared" si="4"/>
        <v>0</v>
      </c>
      <c r="U83" s="398">
        <f t="shared" si="5"/>
        <v>0</v>
      </c>
      <c r="V83" s="242">
        <f t="shared" si="6"/>
        <v>0</v>
      </c>
      <c r="W83" s="242">
        <f t="shared" si="7"/>
        <v>0</v>
      </c>
      <c r="X83" s="242">
        <f t="shared" si="8"/>
        <v>0</v>
      </c>
      <c r="Y83" s="357">
        <f t="shared" si="18"/>
        <v>161</v>
      </c>
      <c r="Z83" s="212">
        <f t="shared" si="18"/>
        <v>5</v>
      </c>
      <c r="AA83" s="316">
        <f t="shared" si="9"/>
        <v>0</v>
      </c>
    </row>
    <row r="84" spans="1:27" s="317" customFormat="1">
      <c r="A84" s="318">
        <v>20</v>
      </c>
      <c r="B84" s="55" t="s">
        <v>569</v>
      </c>
      <c r="C84" s="128"/>
      <c r="D84" s="128"/>
      <c r="E84" s="197">
        <f t="shared" si="10"/>
        <v>0</v>
      </c>
      <c r="F84" s="319"/>
      <c r="G84" s="319"/>
      <c r="H84" s="128"/>
      <c r="I84" s="128"/>
      <c r="J84" s="242">
        <f t="shared" si="11"/>
        <v>0</v>
      </c>
      <c r="K84" s="320"/>
      <c r="L84" s="446">
        <f t="shared" si="17"/>
        <v>0</v>
      </c>
      <c r="M84" s="443">
        <f t="shared" si="12"/>
        <v>0</v>
      </c>
      <c r="N84" s="443" t="str">
        <f t="shared" si="13"/>
        <v>-</v>
      </c>
      <c r="O84" s="443">
        <f t="shared" si="14"/>
        <v>0</v>
      </c>
      <c r="P84" s="443">
        <f t="shared" si="15"/>
        <v>0</v>
      </c>
      <c r="Q84" s="447">
        <f t="shared" si="16"/>
        <v>0</v>
      </c>
      <c r="R84" s="313"/>
      <c r="S84" s="356">
        <f t="shared" si="3"/>
        <v>0</v>
      </c>
      <c r="T84" s="398">
        <f t="shared" si="4"/>
        <v>0</v>
      </c>
      <c r="U84" s="398">
        <f t="shared" si="5"/>
        <v>0</v>
      </c>
      <c r="V84" s="242">
        <f t="shared" si="6"/>
        <v>0</v>
      </c>
      <c r="W84" s="242">
        <f t="shared" si="7"/>
        <v>0</v>
      </c>
      <c r="X84" s="242">
        <f t="shared" si="8"/>
        <v>0</v>
      </c>
      <c r="Y84" s="357">
        <f t="shared" si="18"/>
        <v>161</v>
      </c>
      <c r="Z84" s="212">
        <f t="shared" si="18"/>
        <v>5</v>
      </c>
      <c r="AA84" s="316">
        <f t="shared" si="9"/>
        <v>0</v>
      </c>
    </row>
    <row r="85" spans="1:27" s="317" customFormat="1">
      <c r="A85" s="318">
        <v>21</v>
      </c>
      <c r="B85" s="55" t="s">
        <v>570</v>
      </c>
      <c r="C85" s="128"/>
      <c r="D85" s="128"/>
      <c r="E85" s="197">
        <f t="shared" si="10"/>
        <v>0</v>
      </c>
      <c r="F85" s="319"/>
      <c r="G85" s="319"/>
      <c r="H85" s="128"/>
      <c r="I85" s="128"/>
      <c r="J85" s="242">
        <f t="shared" si="11"/>
        <v>0</v>
      </c>
      <c r="K85" s="320"/>
      <c r="L85" s="446">
        <f t="shared" si="17"/>
        <v>0</v>
      </c>
      <c r="M85" s="443">
        <f t="shared" si="12"/>
        <v>0</v>
      </c>
      <c r="N85" s="443" t="str">
        <f t="shared" si="13"/>
        <v>-</v>
      </c>
      <c r="O85" s="443">
        <f t="shared" si="14"/>
        <v>0</v>
      </c>
      <c r="P85" s="443">
        <f t="shared" si="15"/>
        <v>0</v>
      </c>
      <c r="Q85" s="447">
        <f t="shared" si="16"/>
        <v>0</v>
      </c>
      <c r="R85" s="313"/>
      <c r="S85" s="356">
        <f t="shared" si="3"/>
        <v>0</v>
      </c>
      <c r="T85" s="398">
        <f t="shared" si="4"/>
        <v>0</v>
      </c>
      <c r="U85" s="398">
        <f t="shared" si="5"/>
        <v>0</v>
      </c>
      <c r="V85" s="242">
        <f t="shared" si="6"/>
        <v>0</v>
      </c>
      <c r="W85" s="242">
        <f t="shared" si="7"/>
        <v>0</v>
      </c>
      <c r="X85" s="242">
        <f t="shared" si="8"/>
        <v>0</v>
      </c>
      <c r="Y85" s="357">
        <f t="shared" si="18"/>
        <v>161</v>
      </c>
      <c r="Z85" s="212">
        <f t="shared" si="18"/>
        <v>5</v>
      </c>
      <c r="AA85" s="316">
        <f t="shared" si="9"/>
        <v>0</v>
      </c>
    </row>
    <row r="86" spans="1:27" s="317" customFormat="1">
      <c r="A86" s="318">
        <v>22</v>
      </c>
      <c r="B86" s="55" t="s">
        <v>571</v>
      </c>
      <c r="C86" s="128"/>
      <c r="D86" s="128"/>
      <c r="E86" s="197">
        <f t="shared" si="10"/>
        <v>0</v>
      </c>
      <c r="F86" s="319"/>
      <c r="G86" s="319"/>
      <c r="H86" s="128"/>
      <c r="I86" s="128"/>
      <c r="J86" s="242">
        <f t="shared" si="11"/>
        <v>0</v>
      </c>
      <c r="K86" s="320"/>
      <c r="L86" s="446">
        <f t="shared" si="17"/>
        <v>0</v>
      </c>
      <c r="M86" s="443">
        <f t="shared" si="12"/>
        <v>0</v>
      </c>
      <c r="N86" s="443" t="str">
        <f t="shared" si="13"/>
        <v>-</v>
      </c>
      <c r="O86" s="443">
        <f t="shared" si="14"/>
        <v>0</v>
      </c>
      <c r="P86" s="443">
        <f t="shared" si="15"/>
        <v>0</v>
      </c>
      <c r="Q86" s="447">
        <f t="shared" si="16"/>
        <v>0</v>
      </c>
      <c r="R86" s="313"/>
      <c r="S86" s="356">
        <f t="shared" si="3"/>
        <v>0</v>
      </c>
      <c r="T86" s="398">
        <f t="shared" si="4"/>
        <v>0</v>
      </c>
      <c r="U86" s="398">
        <f t="shared" si="5"/>
        <v>0</v>
      </c>
      <c r="V86" s="242">
        <f t="shared" si="6"/>
        <v>0</v>
      </c>
      <c r="W86" s="242">
        <f t="shared" si="7"/>
        <v>0</v>
      </c>
      <c r="X86" s="242">
        <f t="shared" si="8"/>
        <v>0</v>
      </c>
      <c r="Y86" s="357">
        <f t="shared" si="18"/>
        <v>161</v>
      </c>
      <c r="Z86" s="212">
        <f t="shared" si="18"/>
        <v>5</v>
      </c>
      <c r="AA86" s="316">
        <f t="shared" si="9"/>
        <v>0</v>
      </c>
    </row>
    <row r="87" spans="1:27" s="317" customFormat="1">
      <c r="A87" s="318">
        <v>23</v>
      </c>
      <c r="B87" s="55" t="s">
        <v>572</v>
      </c>
      <c r="C87" s="128"/>
      <c r="D87" s="128"/>
      <c r="E87" s="197">
        <f t="shared" si="10"/>
        <v>0</v>
      </c>
      <c r="F87" s="319"/>
      <c r="G87" s="319"/>
      <c r="H87" s="128"/>
      <c r="I87" s="128"/>
      <c r="J87" s="242">
        <f t="shared" si="11"/>
        <v>0</v>
      </c>
      <c r="K87" s="320"/>
      <c r="L87" s="446">
        <f t="shared" si="17"/>
        <v>0</v>
      </c>
      <c r="M87" s="443">
        <f t="shared" si="12"/>
        <v>0</v>
      </c>
      <c r="N87" s="443" t="str">
        <f t="shared" si="13"/>
        <v>-</v>
      </c>
      <c r="O87" s="443">
        <f t="shared" si="14"/>
        <v>0</v>
      </c>
      <c r="P87" s="443">
        <f t="shared" si="15"/>
        <v>0</v>
      </c>
      <c r="Q87" s="447">
        <f t="shared" si="16"/>
        <v>0</v>
      </c>
      <c r="R87" s="313"/>
      <c r="S87" s="356">
        <f t="shared" si="3"/>
        <v>0</v>
      </c>
      <c r="T87" s="398">
        <f t="shared" si="4"/>
        <v>0</v>
      </c>
      <c r="U87" s="398">
        <f t="shared" si="5"/>
        <v>0</v>
      </c>
      <c r="V87" s="242">
        <f t="shared" si="6"/>
        <v>0</v>
      </c>
      <c r="W87" s="242">
        <f t="shared" si="7"/>
        <v>0</v>
      </c>
      <c r="X87" s="242">
        <f t="shared" si="8"/>
        <v>0</v>
      </c>
      <c r="Y87" s="357">
        <f t="shared" si="18"/>
        <v>161</v>
      </c>
      <c r="Z87" s="212">
        <f t="shared" si="18"/>
        <v>5</v>
      </c>
      <c r="AA87" s="316">
        <f t="shared" si="9"/>
        <v>0</v>
      </c>
    </row>
    <row r="88" spans="1:27">
      <c r="A88" s="318">
        <v>24</v>
      </c>
      <c r="B88" s="55" t="s">
        <v>573</v>
      </c>
      <c r="C88" s="128"/>
      <c r="D88" s="128"/>
      <c r="E88" s="197">
        <f>C88*D88</f>
        <v>0</v>
      </c>
      <c r="F88" s="319"/>
      <c r="G88" s="319"/>
      <c r="H88" s="128"/>
      <c r="I88" s="128"/>
      <c r="J88" s="242">
        <f t="shared" si="11"/>
        <v>0</v>
      </c>
      <c r="K88" s="321"/>
      <c r="L88" s="446">
        <f t="shared" si="17"/>
        <v>0</v>
      </c>
      <c r="M88" s="443">
        <f t="shared" si="12"/>
        <v>0</v>
      </c>
      <c r="N88" s="443" t="str">
        <f t="shared" si="13"/>
        <v>-</v>
      </c>
      <c r="O88" s="443">
        <f t="shared" si="14"/>
        <v>0</v>
      </c>
      <c r="P88" s="443">
        <f t="shared" si="15"/>
        <v>0</v>
      </c>
      <c r="Q88" s="447">
        <f t="shared" si="16"/>
        <v>0</v>
      </c>
      <c r="R88" s="122"/>
      <c r="S88" s="356">
        <f t="shared" si="3"/>
        <v>0</v>
      </c>
      <c r="T88" s="398">
        <f t="shared" si="4"/>
        <v>0</v>
      </c>
      <c r="U88" s="398">
        <f t="shared" si="5"/>
        <v>0</v>
      </c>
      <c r="V88" s="242">
        <f t="shared" si="6"/>
        <v>0</v>
      </c>
      <c r="W88" s="242">
        <f t="shared" si="7"/>
        <v>0</v>
      </c>
      <c r="X88" s="242">
        <f t="shared" si="8"/>
        <v>0</v>
      </c>
      <c r="Y88" s="357">
        <f t="shared" si="18"/>
        <v>161</v>
      </c>
      <c r="Z88" s="212">
        <f t="shared" si="18"/>
        <v>5</v>
      </c>
      <c r="AA88" s="316">
        <f t="shared" si="9"/>
        <v>0</v>
      </c>
    </row>
    <row r="89" spans="1:27" ht="15.75" thickBot="1">
      <c r="A89" s="322">
        <v>25</v>
      </c>
      <c r="B89" s="141" t="s">
        <v>574</v>
      </c>
      <c r="C89" s="142"/>
      <c r="D89" s="142"/>
      <c r="E89" s="198">
        <f>C89*D89</f>
        <v>0</v>
      </c>
      <c r="F89" s="323"/>
      <c r="G89" s="323"/>
      <c r="H89" s="142"/>
      <c r="I89" s="142"/>
      <c r="J89" s="255">
        <f t="shared" si="11"/>
        <v>0</v>
      </c>
      <c r="K89" s="324"/>
      <c r="L89" s="446">
        <f t="shared" si="17"/>
        <v>0</v>
      </c>
      <c r="M89" s="443">
        <f t="shared" si="12"/>
        <v>0</v>
      </c>
      <c r="N89" s="443" t="str">
        <f t="shared" si="13"/>
        <v>-</v>
      </c>
      <c r="O89" s="443">
        <f t="shared" si="14"/>
        <v>0</v>
      </c>
      <c r="P89" s="443">
        <f t="shared" si="15"/>
        <v>0</v>
      </c>
      <c r="Q89" s="447">
        <f t="shared" si="16"/>
        <v>0</v>
      </c>
      <c r="R89" s="122"/>
      <c r="S89" s="356">
        <f t="shared" si="3"/>
        <v>0</v>
      </c>
      <c r="T89" s="398">
        <f t="shared" si="4"/>
        <v>0</v>
      </c>
      <c r="U89" s="398">
        <f t="shared" si="5"/>
        <v>0</v>
      </c>
      <c r="V89" s="242">
        <f t="shared" si="6"/>
        <v>0</v>
      </c>
      <c r="W89" s="242">
        <f t="shared" si="7"/>
        <v>0</v>
      </c>
      <c r="X89" s="242">
        <f t="shared" si="8"/>
        <v>0</v>
      </c>
      <c r="Y89" s="357">
        <f t="shared" si="18"/>
        <v>161</v>
      </c>
      <c r="Z89" s="212">
        <f t="shared" si="18"/>
        <v>5</v>
      </c>
      <c r="AA89" s="316">
        <f t="shared" si="9"/>
        <v>0</v>
      </c>
    </row>
    <row r="90" spans="1:27" ht="15" customHeight="1"/>
    <row r="91" spans="1:27" ht="15" customHeight="1"/>
    <row r="92" spans="1:27" ht="15" customHeight="1" thickBot="1">
      <c r="A92" s="41"/>
    </row>
    <row r="93" spans="1:27" ht="38.25" customHeight="1" thickBot="1">
      <c r="A93" s="132" t="s">
        <v>450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6"/>
    </row>
    <row r="94" spans="1:27" ht="15" customHeight="1">
      <c r="A94" s="41"/>
    </row>
    <row r="95" spans="1:27" ht="15" customHeight="1"/>
    <row r="96" spans="1:27" ht="15" customHeight="1"/>
    <row r="97" spans="1:23" ht="21">
      <c r="A97" s="276" t="s">
        <v>28</v>
      </c>
      <c r="B97" s="306" t="s">
        <v>443</v>
      </c>
      <c r="C97" s="56"/>
      <c r="D97" s="56"/>
      <c r="E97" s="56"/>
      <c r="F97" s="56"/>
      <c r="G97" s="56"/>
      <c r="H97" s="56"/>
      <c r="I97" s="56"/>
      <c r="J97" s="276"/>
      <c r="K97" s="276"/>
      <c r="L97" s="452"/>
      <c r="M97" s="278"/>
      <c r="N97" s="278"/>
      <c r="O97" s="278"/>
      <c r="P97" s="278"/>
    </row>
    <row r="98" spans="1:23">
      <c r="B98" s="284"/>
      <c r="C98" s="37"/>
      <c r="D98" s="37"/>
      <c r="E98" s="37"/>
      <c r="F98" s="37"/>
      <c r="G98" s="37"/>
      <c r="H98" s="37"/>
      <c r="I98" s="37"/>
    </row>
    <row r="99" spans="1:23" ht="15.75" thickBot="1">
      <c r="A99" s="281" t="s">
        <v>440</v>
      </c>
      <c r="B99" s="284"/>
      <c r="C99" s="37"/>
      <c r="D99" s="37"/>
      <c r="E99" s="37"/>
      <c r="F99" s="37"/>
      <c r="G99" s="37"/>
      <c r="H99" s="37"/>
      <c r="I99" s="37"/>
    </row>
    <row r="100" spans="1:23" ht="30" customHeight="1">
      <c r="A100" s="635" t="s">
        <v>2</v>
      </c>
      <c r="B100" s="609" t="s">
        <v>29</v>
      </c>
      <c r="C100" s="42" t="s">
        <v>425</v>
      </c>
      <c r="D100" s="593" t="s">
        <v>30</v>
      </c>
      <c r="E100" s="244" t="s">
        <v>430</v>
      </c>
      <c r="F100" s="593" t="s">
        <v>31</v>
      </c>
      <c r="G100" s="593" t="s">
        <v>32</v>
      </c>
      <c r="H100" s="244" t="s">
        <v>268</v>
      </c>
      <c r="I100" s="593" t="s">
        <v>258</v>
      </c>
      <c r="J100" s="593" t="s">
        <v>34</v>
      </c>
      <c r="K100" s="43" t="s">
        <v>35</v>
      </c>
      <c r="T100" s="399" t="s">
        <v>425</v>
      </c>
      <c r="U100" s="400" t="s">
        <v>430</v>
      </c>
      <c r="V100" s="622" t="s">
        <v>452</v>
      </c>
      <c r="W100" s="593" t="s">
        <v>32</v>
      </c>
    </row>
    <row r="101" spans="1:23">
      <c r="A101" s="636"/>
      <c r="B101" s="610"/>
      <c r="C101" s="327" t="s">
        <v>147</v>
      </c>
      <c r="D101" s="594"/>
      <c r="E101" s="245" t="s">
        <v>147</v>
      </c>
      <c r="F101" s="594"/>
      <c r="G101" s="594"/>
      <c r="H101" s="245" t="s">
        <v>270</v>
      </c>
      <c r="I101" s="594"/>
      <c r="J101" s="594"/>
      <c r="K101" s="328" t="s">
        <v>269</v>
      </c>
      <c r="T101" s="401" t="s">
        <v>147</v>
      </c>
      <c r="U101" s="402" t="s">
        <v>147</v>
      </c>
      <c r="V101" s="623"/>
      <c r="W101" s="594"/>
    </row>
    <row r="102" spans="1:23">
      <c r="A102" s="636"/>
      <c r="B102" s="602" t="s">
        <v>24</v>
      </c>
      <c r="C102" s="329" t="s">
        <v>37</v>
      </c>
      <c r="D102" s="330" t="s">
        <v>38</v>
      </c>
      <c r="E102" s="330" t="s">
        <v>39</v>
      </c>
      <c r="F102" s="330" t="s">
        <v>40</v>
      </c>
      <c r="G102" s="330" t="s">
        <v>41</v>
      </c>
      <c r="H102" s="330" t="s">
        <v>42</v>
      </c>
      <c r="I102" s="330" t="s">
        <v>43</v>
      </c>
      <c r="J102" s="330" t="s">
        <v>44</v>
      </c>
      <c r="K102" s="331" t="s">
        <v>45</v>
      </c>
      <c r="T102" s="403" t="s">
        <v>37</v>
      </c>
      <c r="U102" s="404" t="s">
        <v>39</v>
      </c>
      <c r="V102" s="404" t="s">
        <v>40</v>
      </c>
      <c r="W102" s="330" t="s">
        <v>41</v>
      </c>
    </row>
    <row r="103" spans="1:23" ht="15.75" thickBot="1">
      <c r="A103" s="637"/>
      <c r="B103" s="603"/>
      <c r="C103" s="332"/>
      <c r="D103" s="333"/>
      <c r="E103" s="332"/>
      <c r="F103" s="333" t="s">
        <v>46</v>
      </c>
      <c r="G103" s="333" t="s">
        <v>47</v>
      </c>
      <c r="H103" s="332"/>
      <c r="I103" s="332"/>
      <c r="J103" s="333" t="s">
        <v>463</v>
      </c>
      <c r="K103" s="334" t="s">
        <v>48</v>
      </c>
      <c r="T103" s="405"/>
      <c r="U103" s="405"/>
      <c r="V103" s="406" t="s">
        <v>46</v>
      </c>
      <c r="W103" s="333" t="s">
        <v>47</v>
      </c>
    </row>
    <row r="104" spans="1:23">
      <c r="A104" s="199" t="str">
        <f>B65</f>
        <v>T 1</v>
      </c>
      <c r="B104" s="235" t="str">
        <f>S65</f>
        <v>Bata Ringan</v>
      </c>
      <c r="C104" s="201">
        <f>T104</f>
        <v>168</v>
      </c>
      <c r="D104" s="201">
        <f>T65</f>
        <v>0.5</v>
      </c>
      <c r="E104" s="201">
        <f>U104</f>
        <v>23.520000000000003</v>
      </c>
      <c r="F104" s="201">
        <f>V104</f>
        <v>0.14000000000000001</v>
      </c>
      <c r="G104" s="201">
        <f>W104</f>
        <v>0.86</v>
      </c>
      <c r="H104" s="201">
        <f>U65</f>
        <v>1.7011384404936403</v>
      </c>
      <c r="I104" s="201">
        <f>V65</f>
        <v>12</v>
      </c>
      <c r="J104" s="201">
        <f>D104*G104*H104*I104</f>
        <v>8.7778743529471832</v>
      </c>
      <c r="K104" s="194">
        <f>C104*J104</f>
        <v>1474.6828912951269</v>
      </c>
      <c r="T104" s="407">
        <f>IF(D104&gt;0,J65,0)</f>
        <v>168</v>
      </c>
      <c r="U104" s="407">
        <f t="shared" ref="U104:U128" si="19">IF(B140=0,0,IF(B140="none",0,H65*I65))</f>
        <v>23.520000000000003</v>
      </c>
      <c r="V104" s="407">
        <f>IF(U104&gt;T104,"#N/A",IF(T104=0,0,U104/T104))</f>
        <v>0.14000000000000001</v>
      </c>
      <c r="W104" s="201">
        <f t="shared" ref="W104:W109" si="20">IF(T104=0,0,1-V104)</f>
        <v>0.86</v>
      </c>
    </row>
    <row r="105" spans="1:23">
      <c r="A105" s="200" t="str">
        <f t="shared" ref="A105:A128" si="21">B66</f>
        <v>T 2</v>
      </c>
      <c r="B105" s="236">
        <f t="shared" ref="B105:B128" si="22">S66</f>
        <v>0</v>
      </c>
      <c r="C105" s="201">
        <f t="shared" ref="C105:C128" si="23">T105</f>
        <v>0</v>
      </c>
      <c r="D105" s="201">
        <f>T66</f>
        <v>0</v>
      </c>
      <c r="E105" s="201">
        <f t="shared" ref="E105:E128" si="24">U105</f>
        <v>0</v>
      </c>
      <c r="F105" s="201">
        <f t="shared" ref="F105:G128" si="25">V105</f>
        <v>0</v>
      </c>
      <c r="G105" s="201">
        <f t="shared" si="25"/>
        <v>0</v>
      </c>
      <c r="H105" s="201">
        <f t="shared" ref="H105:I120" si="26">U66</f>
        <v>0</v>
      </c>
      <c r="I105" s="201">
        <f t="shared" si="26"/>
        <v>0</v>
      </c>
      <c r="J105" s="201">
        <f t="shared" ref="J105:J128" si="27">D105*G105*H105*I105</f>
        <v>0</v>
      </c>
      <c r="K105" s="194">
        <f t="shared" ref="K105:K128" si="28">C105*J105</f>
        <v>0</v>
      </c>
      <c r="T105" s="407">
        <f t="shared" ref="T105:T128" si="29">IF(D105&gt;0,J66,0)</f>
        <v>0</v>
      </c>
      <c r="U105" s="407">
        <f t="shared" si="19"/>
        <v>0</v>
      </c>
      <c r="V105" s="407">
        <f t="shared" ref="V105:V128" si="30">IF(U105&gt;T105,"#N/A",IF(T105=0,0,U105/T105))</f>
        <v>0</v>
      </c>
      <c r="W105" s="201">
        <f t="shared" si="20"/>
        <v>0</v>
      </c>
    </row>
    <row r="106" spans="1:23">
      <c r="A106" s="199" t="str">
        <f t="shared" si="21"/>
        <v>T 3</v>
      </c>
      <c r="B106" s="235">
        <f t="shared" si="22"/>
        <v>0</v>
      </c>
      <c r="C106" s="201">
        <f t="shared" si="23"/>
        <v>0</v>
      </c>
      <c r="D106" s="201">
        <f t="shared" ref="D106:D128" si="31">T67</f>
        <v>0</v>
      </c>
      <c r="E106" s="201">
        <f t="shared" si="24"/>
        <v>0</v>
      </c>
      <c r="F106" s="201">
        <f t="shared" si="25"/>
        <v>0</v>
      </c>
      <c r="G106" s="201">
        <f t="shared" si="25"/>
        <v>0</v>
      </c>
      <c r="H106" s="201">
        <f t="shared" si="26"/>
        <v>0</v>
      </c>
      <c r="I106" s="201">
        <f t="shared" si="26"/>
        <v>0</v>
      </c>
      <c r="J106" s="201">
        <f t="shared" si="27"/>
        <v>0</v>
      </c>
      <c r="K106" s="194">
        <f t="shared" si="28"/>
        <v>0</v>
      </c>
      <c r="T106" s="407">
        <f t="shared" si="29"/>
        <v>0</v>
      </c>
      <c r="U106" s="407">
        <f t="shared" si="19"/>
        <v>0</v>
      </c>
      <c r="V106" s="407">
        <f t="shared" si="30"/>
        <v>0</v>
      </c>
      <c r="W106" s="201">
        <f t="shared" si="20"/>
        <v>0</v>
      </c>
    </row>
    <row r="107" spans="1:23">
      <c r="A107" s="200" t="str">
        <f t="shared" si="21"/>
        <v>T 4</v>
      </c>
      <c r="B107" s="236">
        <f t="shared" si="22"/>
        <v>0</v>
      </c>
      <c r="C107" s="201">
        <f t="shared" si="23"/>
        <v>0</v>
      </c>
      <c r="D107" s="201">
        <f t="shared" si="31"/>
        <v>0</v>
      </c>
      <c r="E107" s="201">
        <f t="shared" si="24"/>
        <v>0</v>
      </c>
      <c r="F107" s="201">
        <f t="shared" si="25"/>
        <v>0</v>
      </c>
      <c r="G107" s="201">
        <f t="shared" si="25"/>
        <v>0</v>
      </c>
      <c r="H107" s="201">
        <f t="shared" si="26"/>
        <v>0</v>
      </c>
      <c r="I107" s="201">
        <f t="shared" si="26"/>
        <v>0</v>
      </c>
      <c r="J107" s="201">
        <f t="shared" si="27"/>
        <v>0</v>
      </c>
      <c r="K107" s="194">
        <f t="shared" si="28"/>
        <v>0</v>
      </c>
      <c r="T107" s="407">
        <f t="shared" si="29"/>
        <v>0</v>
      </c>
      <c r="U107" s="407">
        <f t="shared" si="19"/>
        <v>0</v>
      </c>
      <c r="V107" s="407">
        <f t="shared" si="30"/>
        <v>0</v>
      </c>
      <c r="W107" s="201">
        <f t="shared" si="20"/>
        <v>0</v>
      </c>
    </row>
    <row r="108" spans="1:23">
      <c r="A108" s="199" t="str">
        <f t="shared" si="21"/>
        <v>T 5</v>
      </c>
      <c r="B108" s="235">
        <f t="shared" si="22"/>
        <v>0</v>
      </c>
      <c r="C108" s="201">
        <f t="shared" si="23"/>
        <v>0</v>
      </c>
      <c r="D108" s="201">
        <f t="shared" si="31"/>
        <v>0</v>
      </c>
      <c r="E108" s="201">
        <f t="shared" si="24"/>
        <v>0</v>
      </c>
      <c r="F108" s="201">
        <f t="shared" si="25"/>
        <v>0</v>
      </c>
      <c r="G108" s="201">
        <f t="shared" si="25"/>
        <v>0</v>
      </c>
      <c r="H108" s="201">
        <f t="shared" si="26"/>
        <v>0</v>
      </c>
      <c r="I108" s="201">
        <f t="shared" si="26"/>
        <v>0</v>
      </c>
      <c r="J108" s="201">
        <f t="shared" si="27"/>
        <v>0</v>
      </c>
      <c r="K108" s="194">
        <f t="shared" si="28"/>
        <v>0</v>
      </c>
      <c r="T108" s="407">
        <f t="shared" si="29"/>
        <v>0</v>
      </c>
      <c r="U108" s="407">
        <f t="shared" si="19"/>
        <v>0</v>
      </c>
      <c r="V108" s="407">
        <f t="shared" si="30"/>
        <v>0</v>
      </c>
      <c r="W108" s="201">
        <f t="shared" si="20"/>
        <v>0</v>
      </c>
    </row>
    <row r="109" spans="1:23">
      <c r="A109" s="200" t="str">
        <f t="shared" si="21"/>
        <v>T 6</v>
      </c>
      <c r="B109" s="236">
        <f t="shared" si="22"/>
        <v>0</v>
      </c>
      <c r="C109" s="201">
        <f t="shared" si="23"/>
        <v>0</v>
      </c>
      <c r="D109" s="201">
        <f t="shared" si="31"/>
        <v>0</v>
      </c>
      <c r="E109" s="201">
        <f t="shared" si="24"/>
        <v>0</v>
      </c>
      <c r="F109" s="201">
        <f t="shared" si="25"/>
        <v>0</v>
      </c>
      <c r="G109" s="201">
        <f t="shared" si="25"/>
        <v>0</v>
      </c>
      <c r="H109" s="201">
        <f t="shared" si="26"/>
        <v>0</v>
      </c>
      <c r="I109" s="201">
        <f t="shared" si="26"/>
        <v>0</v>
      </c>
      <c r="J109" s="201">
        <f t="shared" si="27"/>
        <v>0</v>
      </c>
      <c r="K109" s="194">
        <f t="shared" si="28"/>
        <v>0</v>
      </c>
      <c r="T109" s="407">
        <f t="shared" si="29"/>
        <v>0</v>
      </c>
      <c r="U109" s="407">
        <f t="shared" si="19"/>
        <v>0</v>
      </c>
      <c r="V109" s="407">
        <f t="shared" si="30"/>
        <v>0</v>
      </c>
      <c r="W109" s="201">
        <f t="shared" si="20"/>
        <v>0</v>
      </c>
    </row>
    <row r="110" spans="1:23">
      <c r="A110" s="199" t="str">
        <f t="shared" si="21"/>
        <v>T 7</v>
      </c>
      <c r="B110" s="235">
        <f t="shared" si="22"/>
        <v>0</v>
      </c>
      <c r="C110" s="201">
        <f t="shared" si="23"/>
        <v>0</v>
      </c>
      <c r="D110" s="201">
        <f t="shared" si="31"/>
        <v>0</v>
      </c>
      <c r="E110" s="201">
        <f t="shared" si="24"/>
        <v>0</v>
      </c>
      <c r="F110" s="201">
        <f t="shared" si="25"/>
        <v>0</v>
      </c>
      <c r="G110" s="201">
        <f t="shared" si="25"/>
        <v>0</v>
      </c>
      <c r="H110" s="201">
        <f t="shared" si="26"/>
        <v>0</v>
      </c>
      <c r="I110" s="201">
        <f t="shared" si="26"/>
        <v>0</v>
      </c>
      <c r="J110" s="201">
        <f t="shared" si="27"/>
        <v>0</v>
      </c>
      <c r="K110" s="194">
        <f t="shared" si="28"/>
        <v>0</v>
      </c>
      <c r="T110" s="407">
        <f t="shared" si="29"/>
        <v>0</v>
      </c>
      <c r="U110" s="407">
        <f t="shared" si="19"/>
        <v>0</v>
      </c>
      <c r="V110" s="407">
        <f t="shared" si="30"/>
        <v>0</v>
      </c>
      <c r="W110" s="201">
        <f>IF(T110=0,0,1-V110)</f>
        <v>0</v>
      </c>
    </row>
    <row r="111" spans="1:23">
      <c r="A111" s="200" t="str">
        <f t="shared" si="21"/>
        <v>T 8</v>
      </c>
      <c r="B111" s="236">
        <f t="shared" si="22"/>
        <v>0</v>
      </c>
      <c r="C111" s="201">
        <f t="shared" si="23"/>
        <v>0</v>
      </c>
      <c r="D111" s="201">
        <f t="shared" si="31"/>
        <v>0</v>
      </c>
      <c r="E111" s="201">
        <f t="shared" si="24"/>
        <v>0</v>
      </c>
      <c r="F111" s="201">
        <f t="shared" si="25"/>
        <v>0</v>
      </c>
      <c r="G111" s="201">
        <f t="shared" si="25"/>
        <v>0</v>
      </c>
      <c r="H111" s="201">
        <f t="shared" si="26"/>
        <v>0</v>
      </c>
      <c r="I111" s="201">
        <f t="shared" si="26"/>
        <v>0</v>
      </c>
      <c r="J111" s="201">
        <f t="shared" si="27"/>
        <v>0</v>
      </c>
      <c r="K111" s="194">
        <f t="shared" si="28"/>
        <v>0</v>
      </c>
      <c r="T111" s="407">
        <f t="shared" si="29"/>
        <v>0</v>
      </c>
      <c r="U111" s="407">
        <f t="shared" si="19"/>
        <v>0</v>
      </c>
      <c r="V111" s="407">
        <f t="shared" si="30"/>
        <v>0</v>
      </c>
      <c r="W111" s="201">
        <f t="shared" ref="W111:W128" si="32">IF(T111=0,0,1-V111)</f>
        <v>0</v>
      </c>
    </row>
    <row r="112" spans="1:23">
      <c r="A112" s="199" t="str">
        <f t="shared" si="21"/>
        <v>T 9</v>
      </c>
      <c r="B112" s="235">
        <f t="shared" si="22"/>
        <v>0</v>
      </c>
      <c r="C112" s="201">
        <f t="shared" si="23"/>
        <v>0</v>
      </c>
      <c r="D112" s="201">
        <f t="shared" si="31"/>
        <v>0</v>
      </c>
      <c r="E112" s="201">
        <f t="shared" si="24"/>
        <v>0</v>
      </c>
      <c r="F112" s="201">
        <f t="shared" si="25"/>
        <v>0</v>
      </c>
      <c r="G112" s="201">
        <f t="shared" si="25"/>
        <v>0</v>
      </c>
      <c r="H112" s="201">
        <f t="shared" si="26"/>
        <v>0</v>
      </c>
      <c r="I112" s="201">
        <f t="shared" si="26"/>
        <v>0</v>
      </c>
      <c r="J112" s="201">
        <f t="shared" si="27"/>
        <v>0</v>
      </c>
      <c r="K112" s="194">
        <f t="shared" si="28"/>
        <v>0</v>
      </c>
      <c r="T112" s="407">
        <f t="shared" si="29"/>
        <v>0</v>
      </c>
      <c r="U112" s="407">
        <f t="shared" si="19"/>
        <v>0</v>
      </c>
      <c r="V112" s="407">
        <f t="shared" si="30"/>
        <v>0</v>
      </c>
      <c r="W112" s="201">
        <f t="shared" si="32"/>
        <v>0</v>
      </c>
    </row>
    <row r="113" spans="1:23">
      <c r="A113" s="200" t="str">
        <f t="shared" si="21"/>
        <v>T 10</v>
      </c>
      <c r="B113" s="236">
        <f t="shared" si="22"/>
        <v>0</v>
      </c>
      <c r="C113" s="201">
        <f t="shared" si="23"/>
        <v>0</v>
      </c>
      <c r="D113" s="201">
        <f t="shared" si="31"/>
        <v>0</v>
      </c>
      <c r="E113" s="201">
        <f t="shared" si="24"/>
        <v>0</v>
      </c>
      <c r="F113" s="201">
        <f t="shared" si="25"/>
        <v>0</v>
      </c>
      <c r="G113" s="201">
        <f t="shared" si="25"/>
        <v>0</v>
      </c>
      <c r="H113" s="201">
        <f t="shared" si="26"/>
        <v>0</v>
      </c>
      <c r="I113" s="201">
        <f t="shared" si="26"/>
        <v>0</v>
      </c>
      <c r="J113" s="201">
        <f t="shared" si="27"/>
        <v>0</v>
      </c>
      <c r="K113" s="194">
        <f t="shared" si="28"/>
        <v>0</v>
      </c>
      <c r="T113" s="407">
        <f t="shared" si="29"/>
        <v>0</v>
      </c>
      <c r="U113" s="407">
        <f t="shared" si="19"/>
        <v>0</v>
      </c>
      <c r="V113" s="407">
        <f t="shared" si="30"/>
        <v>0</v>
      </c>
      <c r="W113" s="201">
        <f t="shared" si="32"/>
        <v>0</v>
      </c>
    </row>
    <row r="114" spans="1:23">
      <c r="A114" s="199" t="str">
        <f t="shared" si="21"/>
        <v>T 11</v>
      </c>
      <c r="B114" s="235">
        <f t="shared" si="22"/>
        <v>0</v>
      </c>
      <c r="C114" s="201">
        <f t="shared" si="23"/>
        <v>0</v>
      </c>
      <c r="D114" s="201">
        <f t="shared" si="31"/>
        <v>0</v>
      </c>
      <c r="E114" s="201">
        <f t="shared" si="24"/>
        <v>0</v>
      </c>
      <c r="F114" s="201">
        <f t="shared" si="25"/>
        <v>0</v>
      </c>
      <c r="G114" s="201">
        <f t="shared" si="25"/>
        <v>0</v>
      </c>
      <c r="H114" s="201">
        <f t="shared" si="26"/>
        <v>0</v>
      </c>
      <c r="I114" s="201">
        <f t="shared" si="26"/>
        <v>0</v>
      </c>
      <c r="J114" s="201">
        <f t="shared" si="27"/>
        <v>0</v>
      </c>
      <c r="K114" s="194">
        <f t="shared" si="28"/>
        <v>0</v>
      </c>
      <c r="T114" s="407">
        <f t="shared" si="29"/>
        <v>0</v>
      </c>
      <c r="U114" s="407">
        <f t="shared" si="19"/>
        <v>0</v>
      </c>
      <c r="V114" s="407">
        <f t="shared" si="30"/>
        <v>0</v>
      </c>
      <c r="W114" s="201">
        <f t="shared" si="32"/>
        <v>0</v>
      </c>
    </row>
    <row r="115" spans="1:23">
      <c r="A115" s="200" t="str">
        <f t="shared" si="21"/>
        <v>T 12</v>
      </c>
      <c r="B115" s="236">
        <f t="shared" si="22"/>
        <v>0</v>
      </c>
      <c r="C115" s="201">
        <f t="shared" si="23"/>
        <v>0</v>
      </c>
      <c r="D115" s="201">
        <f t="shared" si="31"/>
        <v>0</v>
      </c>
      <c r="E115" s="201">
        <f t="shared" si="24"/>
        <v>0</v>
      </c>
      <c r="F115" s="201">
        <f t="shared" si="25"/>
        <v>0</v>
      </c>
      <c r="G115" s="201">
        <f t="shared" si="25"/>
        <v>0</v>
      </c>
      <c r="H115" s="201">
        <f t="shared" si="26"/>
        <v>0</v>
      </c>
      <c r="I115" s="201">
        <f t="shared" si="26"/>
        <v>0</v>
      </c>
      <c r="J115" s="201">
        <f t="shared" si="27"/>
        <v>0</v>
      </c>
      <c r="K115" s="194">
        <f t="shared" si="28"/>
        <v>0</v>
      </c>
      <c r="T115" s="407">
        <f t="shared" si="29"/>
        <v>0</v>
      </c>
      <c r="U115" s="407">
        <f t="shared" si="19"/>
        <v>0</v>
      </c>
      <c r="V115" s="407">
        <f t="shared" si="30"/>
        <v>0</v>
      </c>
      <c r="W115" s="201">
        <f t="shared" si="32"/>
        <v>0</v>
      </c>
    </row>
    <row r="116" spans="1:23">
      <c r="A116" s="199" t="str">
        <f t="shared" si="21"/>
        <v>T 13</v>
      </c>
      <c r="B116" s="235">
        <f t="shared" si="22"/>
        <v>0</v>
      </c>
      <c r="C116" s="201">
        <f t="shared" si="23"/>
        <v>0</v>
      </c>
      <c r="D116" s="201">
        <f t="shared" si="31"/>
        <v>0</v>
      </c>
      <c r="E116" s="201">
        <f t="shared" si="24"/>
        <v>0</v>
      </c>
      <c r="F116" s="201">
        <f t="shared" si="25"/>
        <v>0</v>
      </c>
      <c r="G116" s="201">
        <f t="shared" si="25"/>
        <v>0</v>
      </c>
      <c r="H116" s="201">
        <f t="shared" si="26"/>
        <v>0</v>
      </c>
      <c r="I116" s="201">
        <f t="shared" si="26"/>
        <v>0</v>
      </c>
      <c r="J116" s="201">
        <f t="shared" si="27"/>
        <v>0</v>
      </c>
      <c r="K116" s="194">
        <f t="shared" si="28"/>
        <v>0</v>
      </c>
      <c r="T116" s="407">
        <f t="shared" si="29"/>
        <v>0</v>
      </c>
      <c r="U116" s="407">
        <f t="shared" si="19"/>
        <v>0</v>
      </c>
      <c r="V116" s="407">
        <f t="shared" si="30"/>
        <v>0</v>
      </c>
      <c r="W116" s="201">
        <f t="shared" si="32"/>
        <v>0</v>
      </c>
    </row>
    <row r="117" spans="1:23">
      <c r="A117" s="200" t="str">
        <f t="shared" si="21"/>
        <v>T 14</v>
      </c>
      <c r="B117" s="236">
        <f t="shared" si="22"/>
        <v>0</v>
      </c>
      <c r="C117" s="201">
        <f t="shared" si="23"/>
        <v>0</v>
      </c>
      <c r="D117" s="201">
        <f t="shared" si="31"/>
        <v>0</v>
      </c>
      <c r="E117" s="201">
        <f t="shared" si="24"/>
        <v>0</v>
      </c>
      <c r="F117" s="201">
        <f t="shared" si="25"/>
        <v>0</v>
      </c>
      <c r="G117" s="201">
        <f t="shared" si="25"/>
        <v>0</v>
      </c>
      <c r="H117" s="201">
        <f t="shared" si="26"/>
        <v>0</v>
      </c>
      <c r="I117" s="201">
        <f t="shared" si="26"/>
        <v>0</v>
      </c>
      <c r="J117" s="201">
        <f t="shared" si="27"/>
        <v>0</v>
      </c>
      <c r="K117" s="194">
        <f t="shared" si="28"/>
        <v>0</v>
      </c>
      <c r="T117" s="407">
        <f t="shared" si="29"/>
        <v>0</v>
      </c>
      <c r="U117" s="407">
        <f t="shared" si="19"/>
        <v>0</v>
      </c>
      <c r="V117" s="407">
        <f t="shared" si="30"/>
        <v>0</v>
      </c>
      <c r="W117" s="201">
        <f t="shared" si="32"/>
        <v>0</v>
      </c>
    </row>
    <row r="118" spans="1:23">
      <c r="A118" s="199" t="str">
        <f t="shared" si="21"/>
        <v>T 15</v>
      </c>
      <c r="B118" s="235">
        <f t="shared" si="22"/>
        <v>0</v>
      </c>
      <c r="C118" s="201">
        <f t="shared" si="23"/>
        <v>0</v>
      </c>
      <c r="D118" s="201">
        <f t="shared" si="31"/>
        <v>0</v>
      </c>
      <c r="E118" s="201">
        <f t="shared" si="24"/>
        <v>0</v>
      </c>
      <c r="F118" s="201">
        <f t="shared" si="25"/>
        <v>0</v>
      </c>
      <c r="G118" s="201">
        <f t="shared" si="25"/>
        <v>0</v>
      </c>
      <c r="H118" s="201">
        <f t="shared" si="26"/>
        <v>0</v>
      </c>
      <c r="I118" s="201">
        <f t="shared" si="26"/>
        <v>0</v>
      </c>
      <c r="J118" s="201">
        <f t="shared" si="27"/>
        <v>0</v>
      </c>
      <c r="K118" s="194">
        <f t="shared" si="28"/>
        <v>0</v>
      </c>
      <c r="T118" s="407">
        <f t="shared" si="29"/>
        <v>0</v>
      </c>
      <c r="U118" s="407">
        <f t="shared" si="19"/>
        <v>0</v>
      </c>
      <c r="V118" s="407">
        <f t="shared" si="30"/>
        <v>0</v>
      </c>
      <c r="W118" s="201">
        <f t="shared" si="32"/>
        <v>0</v>
      </c>
    </row>
    <row r="119" spans="1:23">
      <c r="A119" s="200" t="str">
        <f t="shared" si="21"/>
        <v>T 16</v>
      </c>
      <c r="B119" s="236">
        <f t="shared" si="22"/>
        <v>0</v>
      </c>
      <c r="C119" s="201">
        <f t="shared" si="23"/>
        <v>0</v>
      </c>
      <c r="D119" s="201">
        <f t="shared" si="31"/>
        <v>0</v>
      </c>
      <c r="E119" s="201">
        <f t="shared" si="24"/>
        <v>0</v>
      </c>
      <c r="F119" s="201">
        <f t="shared" si="25"/>
        <v>0</v>
      </c>
      <c r="G119" s="201">
        <f t="shared" si="25"/>
        <v>0</v>
      </c>
      <c r="H119" s="201">
        <f t="shared" si="26"/>
        <v>0</v>
      </c>
      <c r="I119" s="201">
        <f t="shared" si="26"/>
        <v>0</v>
      </c>
      <c r="J119" s="201">
        <f t="shared" si="27"/>
        <v>0</v>
      </c>
      <c r="K119" s="194">
        <f t="shared" si="28"/>
        <v>0</v>
      </c>
      <c r="T119" s="407">
        <f t="shared" si="29"/>
        <v>0</v>
      </c>
      <c r="U119" s="407">
        <f t="shared" si="19"/>
        <v>0</v>
      </c>
      <c r="V119" s="407">
        <f t="shared" si="30"/>
        <v>0</v>
      </c>
      <c r="W119" s="201">
        <f t="shared" si="32"/>
        <v>0</v>
      </c>
    </row>
    <row r="120" spans="1:23">
      <c r="A120" s="199" t="str">
        <f t="shared" si="21"/>
        <v>T 17</v>
      </c>
      <c r="B120" s="235">
        <f t="shared" si="22"/>
        <v>0</v>
      </c>
      <c r="C120" s="201">
        <f t="shared" si="23"/>
        <v>0</v>
      </c>
      <c r="D120" s="201">
        <f t="shared" si="31"/>
        <v>0</v>
      </c>
      <c r="E120" s="201">
        <f t="shared" si="24"/>
        <v>0</v>
      </c>
      <c r="F120" s="201">
        <f t="shared" si="25"/>
        <v>0</v>
      </c>
      <c r="G120" s="201">
        <f t="shared" si="25"/>
        <v>0</v>
      </c>
      <c r="H120" s="201">
        <f t="shared" si="26"/>
        <v>0</v>
      </c>
      <c r="I120" s="201">
        <f t="shared" si="26"/>
        <v>0</v>
      </c>
      <c r="J120" s="201">
        <f t="shared" si="27"/>
        <v>0</v>
      </c>
      <c r="K120" s="194">
        <f t="shared" si="28"/>
        <v>0</v>
      </c>
      <c r="T120" s="407">
        <f t="shared" si="29"/>
        <v>0</v>
      </c>
      <c r="U120" s="407">
        <f t="shared" si="19"/>
        <v>0</v>
      </c>
      <c r="V120" s="407">
        <f t="shared" si="30"/>
        <v>0</v>
      </c>
      <c r="W120" s="201">
        <f t="shared" si="32"/>
        <v>0</v>
      </c>
    </row>
    <row r="121" spans="1:23">
      <c r="A121" s="200" t="str">
        <f t="shared" si="21"/>
        <v>T 18</v>
      </c>
      <c r="B121" s="236">
        <f t="shared" si="22"/>
        <v>0</v>
      </c>
      <c r="C121" s="201">
        <f t="shared" si="23"/>
        <v>0</v>
      </c>
      <c r="D121" s="201">
        <f t="shared" si="31"/>
        <v>0</v>
      </c>
      <c r="E121" s="201">
        <f t="shared" si="24"/>
        <v>0</v>
      </c>
      <c r="F121" s="201">
        <f t="shared" si="25"/>
        <v>0</v>
      </c>
      <c r="G121" s="201">
        <f t="shared" si="25"/>
        <v>0</v>
      </c>
      <c r="H121" s="201">
        <f t="shared" ref="H121:I128" si="33">U82</f>
        <v>0</v>
      </c>
      <c r="I121" s="201">
        <f t="shared" si="33"/>
        <v>0</v>
      </c>
      <c r="J121" s="201">
        <f t="shared" si="27"/>
        <v>0</v>
      </c>
      <c r="K121" s="194">
        <f t="shared" si="28"/>
        <v>0</v>
      </c>
      <c r="T121" s="407">
        <f t="shared" si="29"/>
        <v>0</v>
      </c>
      <c r="U121" s="407">
        <f t="shared" si="19"/>
        <v>0</v>
      </c>
      <c r="V121" s="407">
        <f t="shared" si="30"/>
        <v>0</v>
      </c>
      <c r="W121" s="201">
        <f t="shared" si="32"/>
        <v>0</v>
      </c>
    </row>
    <row r="122" spans="1:23">
      <c r="A122" s="199" t="str">
        <f t="shared" si="21"/>
        <v>T 19</v>
      </c>
      <c r="B122" s="235">
        <f t="shared" si="22"/>
        <v>0</v>
      </c>
      <c r="C122" s="201">
        <f t="shared" si="23"/>
        <v>0</v>
      </c>
      <c r="D122" s="201">
        <f t="shared" si="31"/>
        <v>0</v>
      </c>
      <c r="E122" s="201">
        <f t="shared" si="24"/>
        <v>0</v>
      </c>
      <c r="F122" s="201">
        <f t="shared" si="25"/>
        <v>0</v>
      </c>
      <c r="G122" s="201">
        <f t="shared" si="25"/>
        <v>0</v>
      </c>
      <c r="H122" s="201">
        <f t="shared" si="33"/>
        <v>0</v>
      </c>
      <c r="I122" s="201">
        <f t="shared" si="33"/>
        <v>0</v>
      </c>
      <c r="J122" s="201">
        <f t="shared" si="27"/>
        <v>0</v>
      </c>
      <c r="K122" s="194">
        <f t="shared" si="28"/>
        <v>0</v>
      </c>
      <c r="T122" s="407">
        <f t="shared" si="29"/>
        <v>0</v>
      </c>
      <c r="U122" s="407">
        <f t="shared" si="19"/>
        <v>0</v>
      </c>
      <c r="V122" s="407">
        <f t="shared" si="30"/>
        <v>0</v>
      </c>
      <c r="W122" s="201">
        <f t="shared" si="32"/>
        <v>0</v>
      </c>
    </row>
    <row r="123" spans="1:23">
      <c r="A123" s="200" t="str">
        <f t="shared" si="21"/>
        <v>T 20</v>
      </c>
      <c r="B123" s="236">
        <f t="shared" si="22"/>
        <v>0</v>
      </c>
      <c r="C123" s="201">
        <f t="shared" si="23"/>
        <v>0</v>
      </c>
      <c r="D123" s="201">
        <f t="shared" si="31"/>
        <v>0</v>
      </c>
      <c r="E123" s="201">
        <f t="shared" si="24"/>
        <v>0</v>
      </c>
      <c r="F123" s="201">
        <f t="shared" si="25"/>
        <v>0</v>
      </c>
      <c r="G123" s="201">
        <f t="shared" si="25"/>
        <v>0</v>
      </c>
      <c r="H123" s="201">
        <f t="shared" si="33"/>
        <v>0</v>
      </c>
      <c r="I123" s="201">
        <f t="shared" si="33"/>
        <v>0</v>
      </c>
      <c r="J123" s="201">
        <f t="shared" si="27"/>
        <v>0</v>
      </c>
      <c r="K123" s="194">
        <f t="shared" si="28"/>
        <v>0</v>
      </c>
      <c r="T123" s="407">
        <f t="shared" si="29"/>
        <v>0</v>
      </c>
      <c r="U123" s="407">
        <f t="shared" si="19"/>
        <v>0</v>
      </c>
      <c r="V123" s="407">
        <f t="shared" si="30"/>
        <v>0</v>
      </c>
      <c r="W123" s="201">
        <f t="shared" si="32"/>
        <v>0</v>
      </c>
    </row>
    <row r="124" spans="1:23">
      <c r="A124" s="199" t="str">
        <f t="shared" si="21"/>
        <v>T 21</v>
      </c>
      <c r="B124" s="235">
        <f t="shared" si="22"/>
        <v>0</v>
      </c>
      <c r="C124" s="201">
        <f t="shared" si="23"/>
        <v>0</v>
      </c>
      <c r="D124" s="201">
        <f t="shared" si="31"/>
        <v>0</v>
      </c>
      <c r="E124" s="201">
        <f t="shared" si="24"/>
        <v>0</v>
      </c>
      <c r="F124" s="201">
        <f t="shared" si="25"/>
        <v>0</v>
      </c>
      <c r="G124" s="201">
        <f t="shared" si="25"/>
        <v>0</v>
      </c>
      <c r="H124" s="201">
        <f t="shared" si="33"/>
        <v>0</v>
      </c>
      <c r="I124" s="201">
        <f t="shared" si="33"/>
        <v>0</v>
      </c>
      <c r="J124" s="201">
        <f t="shared" si="27"/>
        <v>0</v>
      </c>
      <c r="K124" s="194">
        <f t="shared" si="28"/>
        <v>0</v>
      </c>
      <c r="T124" s="407">
        <f t="shared" si="29"/>
        <v>0</v>
      </c>
      <c r="U124" s="407">
        <f t="shared" si="19"/>
        <v>0</v>
      </c>
      <c r="V124" s="407">
        <f t="shared" si="30"/>
        <v>0</v>
      </c>
      <c r="W124" s="201">
        <f t="shared" si="32"/>
        <v>0</v>
      </c>
    </row>
    <row r="125" spans="1:23">
      <c r="A125" s="200" t="str">
        <f t="shared" si="21"/>
        <v>T 22</v>
      </c>
      <c r="B125" s="236">
        <f t="shared" si="22"/>
        <v>0</v>
      </c>
      <c r="C125" s="201">
        <f t="shared" si="23"/>
        <v>0</v>
      </c>
      <c r="D125" s="201">
        <f t="shared" si="31"/>
        <v>0</v>
      </c>
      <c r="E125" s="201">
        <f t="shared" si="24"/>
        <v>0</v>
      </c>
      <c r="F125" s="201">
        <f t="shared" si="25"/>
        <v>0</v>
      </c>
      <c r="G125" s="201">
        <f t="shared" si="25"/>
        <v>0</v>
      </c>
      <c r="H125" s="201">
        <f t="shared" si="33"/>
        <v>0</v>
      </c>
      <c r="I125" s="201">
        <f t="shared" si="33"/>
        <v>0</v>
      </c>
      <c r="J125" s="201">
        <f t="shared" si="27"/>
        <v>0</v>
      </c>
      <c r="K125" s="194">
        <f t="shared" si="28"/>
        <v>0</v>
      </c>
      <c r="T125" s="407">
        <f t="shared" si="29"/>
        <v>0</v>
      </c>
      <c r="U125" s="407">
        <f t="shared" si="19"/>
        <v>0</v>
      </c>
      <c r="V125" s="407">
        <f t="shared" si="30"/>
        <v>0</v>
      </c>
      <c r="W125" s="201">
        <f t="shared" si="32"/>
        <v>0</v>
      </c>
    </row>
    <row r="126" spans="1:23">
      <c r="A126" s="199" t="str">
        <f t="shared" si="21"/>
        <v>T 23</v>
      </c>
      <c r="B126" s="235">
        <f t="shared" si="22"/>
        <v>0</v>
      </c>
      <c r="C126" s="201">
        <f t="shared" si="23"/>
        <v>0</v>
      </c>
      <c r="D126" s="201">
        <f t="shared" si="31"/>
        <v>0</v>
      </c>
      <c r="E126" s="201">
        <f t="shared" si="24"/>
        <v>0</v>
      </c>
      <c r="F126" s="201">
        <f t="shared" si="25"/>
        <v>0</v>
      </c>
      <c r="G126" s="201">
        <f t="shared" si="25"/>
        <v>0</v>
      </c>
      <c r="H126" s="201">
        <f t="shared" si="33"/>
        <v>0</v>
      </c>
      <c r="I126" s="201">
        <f t="shared" si="33"/>
        <v>0</v>
      </c>
      <c r="J126" s="201">
        <f t="shared" si="27"/>
        <v>0</v>
      </c>
      <c r="K126" s="194">
        <f t="shared" si="28"/>
        <v>0</v>
      </c>
      <c r="T126" s="407">
        <f t="shared" si="29"/>
        <v>0</v>
      </c>
      <c r="U126" s="407">
        <f t="shared" si="19"/>
        <v>0</v>
      </c>
      <c r="V126" s="407">
        <f t="shared" si="30"/>
        <v>0</v>
      </c>
      <c r="W126" s="201">
        <f t="shared" si="32"/>
        <v>0</v>
      </c>
    </row>
    <row r="127" spans="1:23">
      <c r="A127" s="200" t="str">
        <f t="shared" si="21"/>
        <v>T 24</v>
      </c>
      <c r="B127" s="236">
        <f t="shared" si="22"/>
        <v>0</v>
      </c>
      <c r="C127" s="201">
        <f t="shared" si="23"/>
        <v>0</v>
      </c>
      <c r="D127" s="201">
        <f t="shared" si="31"/>
        <v>0</v>
      </c>
      <c r="E127" s="201">
        <f t="shared" si="24"/>
        <v>0</v>
      </c>
      <c r="F127" s="201">
        <f t="shared" si="25"/>
        <v>0</v>
      </c>
      <c r="G127" s="201">
        <f t="shared" si="25"/>
        <v>0</v>
      </c>
      <c r="H127" s="201">
        <f t="shared" si="33"/>
        <v>0</v>
      </c>
      <c r="I127" s="201">
        <f t="shared" si="33"/>
        <v>0</v>
      </c>
      <c r="J127" s="201">
        <f t="shared" si="27"/>
        <v>0</v>
      </c>
      <c r="K127" s="194">
        <f t="shared" si="28"/>
        <v>0</v>
      </c>
      <c r="T127" s="407">
        <f t="shared" si="29"/>
        <v>0</v>
      </c>
      <c r="U127" s="407">
        <f t="shared" si="19"/>
        <v>0</v>
      </c>
      <c r="V127" s="407">
        <f t="shared" si="30"/>
        <v>0</v>
      </c>
      <c r="W127" s="201">
        <f t="shared" si="32"/>
        <v>0</v>
      </c>
    </row>
    <row r="128" spans="1:23">
      <c r="A128" s="199" t="str">
        <f t="shared" si="21"/>
        <v>T 25</v>
      </c>
      <c r="B128" s="235">
        <f t="shared" si="22"/>
        <v>0</v>
      </c>
      <c r="C128" s="201">
        <f t="shared" si="23"/>
        <v>0</v>
      </c>
      <c r="D128" s="201">
        <f t="shared" si="31"/>
        <v>0</v>
      </c>
      <c r="E128" s="201">
        <f t="shared" si="24"/>
        <v>0</v>
      </c>
      <c r="F128" s="201">
        <f t="shared" si="25"/>
        <v>0</v>
      </c>
      <c r="G128" s="201">
        <f t="shared" si="25"/>
        <v>0</v>
      </c>
      <c r="H128" s="201">
        <f t="shared" si="33"/>
        <v>0</v>
      </c>
      <c r="I128" s="201">
        <f t="shared" si="33"/>
        <v>0</v>
      </c>
      <c r="J128" s="201">
        <f t="shared" si="27"/>
        <v>0</v>
      </c>
      <c r="K128" s="194">
        <f t="shared" si="28"/>
        <v>0</v>
      </c>
      <c r="T128" s="407">
        <f t="shared" si="29"/>
        <v>0</v>
      </c>
      <c r="U128" s="407">
        <f t="shared" si="19"/>
        <v>0</v>
      </c>
      <c r="V128" s="407">
        <f t="shared" si="30"/>
        <v>0</v>
      </c>
      <c r="W128" s="201">
        <f t="shared" si="32"/>
        <v>0</v>
      </c>
    </row>
    <row r="129" spans="1:22" ht="18.75">
      <c r="A129" s="335"/>
      <c r="B129" s="336"/>
      <c r="C129" s="203">
        <f>SUM(C104:C128)</f>
        <v>168</v>
      </c>
      <c r="D129" s="202"/>
      <c r="E129" s="203">
        <f>SUM(E104:E128)</f>
        <v>23.520000000000003</v>
      </c>
      <c r="F129" s="204">
        <f t="shared" ref="F129" si="34">IF(C129=0,0,E129/C129)</f>
        <v>0.14000000000000001</v>
      </c>
      <c r="G129" s="202"/>
      <c r="H129" s="202"/>
      <c r="I129" s="202"/>
      <c r="J129" s="202"/>
      <c r="K129" s="337">
        <f>SUM(K104:K128)</f>
        <v>1474.6828912951269</v>
      </c>
    </row>
    <row r="130" spans="1:22" ht="15.75" thickBot="1">
      <c r="A130" s="338"/>
      <c r="B130" s="339"/>
      <c r="C130" s="340" t="s">
        <v>49</v>
      </c>
      <c r="D130" s="341"/>
      <c r="E130" s="340" t="s">
        <v>49</v>
      </c>
      <c r="F130" s="340" t="s">
        <v>49</v>
      </c>
      <c r="G130" s="58"/>
      <c r="H130" s="58"/>
      <c r="I130" s="341"/>
      <c r="J130" s="342"/>
      <c r="K130" s="343" t="s">
        <v>49</v>
      </c>
    </row>
    <row r="131" spans="1:22">
      <c r="B131" s="284"/>
      <c r="C131" s="37"/>
      <c r="D131" s="37"/>
      <c r="E131" s="37"/>
      <c r="F131" s="37"/>
      <c r="G131" s="37"/>
      <c r="H131" s="37"/>
      <c r="I131" s="37"/>
    </row>
    <row r="132" spans="1:22">
      <c r="B132" s="284"/>
      <c r="C132" s="37"/>
      <c r="D132" s="37"/>
      <c r="E132" s="37"/>
      <c r="F132" s="37"/>
      <c r="G132" s="37"/>
      <c r="H132" s="37"/>
      <c r="I132" s="37"/>
    </row>
    <row r="133" spans="1:22" ht="21">
      <c r="A133" s="276" t="s">
        <v>50</v>
      </c>
      <c r="B133" s="306" t="s">
        <v>445</v>
      </c>
      <c r="C133" s="2"/>
      <c r="D133" s="2"/>
      <c r="E133" s="2"/>
      <c r="F133" s="2"/>
      <c r="G133" s="2"/>
      <c r="H133" s="2"/>
      <c r="I133" s="2"/>
      <c r="J133" s="277"/>
      <c r="K133" s="277"/>
      <c r="L133" s="278"/>
      <c r="M133" s="278"/>
      <c r="N133" s="278"/>
      <c r="O133" s="278"/>
    </row>
    <row r="134" spans="1:22">
      <c r="B134" s="284"/>
      <c r="C134" s="37"/>
      <c r="D134" s="37"/>
      <c r="E134" s="37"/>
      <c r="F134" s="37"/>
      <c r="G134" s="37"/>
      <c r="H134" s="37"/>
      <c r="I134" s="37"/>
    </row>
    <row r="135" spans="1:22" ht="15.75" thickBot="1">
      <c r="A135" s="281" t="s">
        <v>441</v>
      </c>
      <c r="B135" s="284"/>
      <c r="C135" s="37"/>
      <c r="D135" s="37"/>
      <c r="E135" s="37"/>
      <c r="F135" s="37"/>
      <c r="G135" s="37"/>
      <c r="H135" s="37"/>
      <c r="I135" s="37"/>
    </row>
    <row r="136" spans="1:22" ht="45" customHeight="1">
      <c r="A136" s="561" t="s">
        <v>2</v>
      </c>
      <c r="B136" s="612" t="s">
        <v>51</v>
      </c>
      <c r="C136" s="42" t="s">
        <v>425</v>
      </c>
      <c r="D136" s="244" t="s">
        <v>430</v>
      </c>
      <c r="E136" s="593" t="s">
        <v>31</v>
      </c>
      <c r="F136" s="244" t="s">
        <v>431</v>
      </c>
      <c r="G136" s="593" t="s">
        <v>52</v>
      </c>
      <c r="H136" s="593" t="s">
        <v>34</v>
      </c>
      <c r="I136" s="43" t="s">
        <v>35</v>
      </c>
      <c r="T136" s="621"/>
      <c r="U136" s="621"/>
      <c r="V136" s="621"/>
    </row>
    <row r="137" spans="1:22">
      <c r="A137" s="611"/>
      <c r="B137" s="613"/>
      <c r="C137" s="327" t="s">
        <v>147</v>
      </c>
      <c r="D137" s="245" t="s">
        <v>147</v>
      </c>
      <c r="E137" s="594"/>
      <c r="F137" s="246" t="s">
        <v>255</v>
      </c>
      <c r="G137" s="594"/>
      <c r="H137" s="594"/>
      <c r="I137" s="328" t="s">
        <v>269</v>
      </c>
      <c r="T137" s="621"/>
      <c r="U137" s="621"/>
      <c r="V137" s="621"/>
    </row>
    <row r="138" spans="1:22">
      <c r="A138" s="611"/>
      <c r="B138" s="602" t="s">
        <v>24</v>
      </c>
      <c r="C138" s="344" t="s">
        <v>37</v>
      </c>
      <c r="D138" s="345" t="s">
        <v>53</v>
      </c>
      <c r="E138" s="345" t="s">
        <v>54</v>
      </c>
      <c r="F138" s="345" t="s">
        <v>38</v>
      </c>
      <c r="G138" s="345" t="s">
        <v>39</v>
      </c>
      <c r="H138" s="345" t="s">
        <v>40</v>
      </c>
      <c r="I138" s="346" t="s">
        <v>41</v>
      </c>
      <c r="T138" s="408"/>
      <c r="U138" s="408"/>
      <c r="V138" s="408"/>
    </row>
    <row r="139" spans="1:22" ht="15.75" thickBot="1">
      <c r="A139" s="562"/>
      <c r="B139" s="603"/>
      <c r="C139" s="347"/>
      <c r="D139" s="348"/>
      <c r="E139" s="349" t="s">
        <v>55</v>
      </c>
      <c r="F139" s="348"/>
      <c r="G139" s="348"/>
      <c r="H139" s="349" t="s">
        <v>56</v>
      </c>
      <c r="I139" s="350" t="s">
        <v>57</v>
      </c>
      <c r="T139" s="408"/>
      <c r="U139" s="408"/>
      <c r="V139" s="408"/>
    </row>
    <row r="140" spans="1:22">
      <c r="A140" s="199" t="str">
        <f>A104</f>
        <v>T 1</v>
      </c>
      <c r="B140" s="235" t="str">
        <f>AA65</f>
        <v>glass</v>
      </c>
      <c r="C140" s="201">
        <f t="shared" ref="C140:C161" si="35">C104</f>
        <v>168</v>
      </c>
      <c r="D140" s="201">
        <f t="shared" ref="D140:D161" si="36">E104</f>
        <v>23.520000000000003</v>
      </c>
      <c r="E140" s="201">
        <f>IF(C140=0,0,D140/C140)</f>
        <v>0.14000000000000001</v>
      </c>
      <c r="F140" s="201">
        <f t="shared" ref="F140:F161" si="37">W65</f>
        <v>5.8940000000000001</v>
      </c>
      <c r="G140" s="210">
        <f>Z65</f>
        <v>5</v>
      </c>
      <c r="H140" s="201">
        <f>E140*F140*G140</f>
        <v>4.1258000000000008</v>
      </c>
      <c r="I140" s="194">
        <f>C140*H140</f>
        <v>693.13440000000014</v>
      </c>
      <c r="T140" s="409"/>
      <c r="U140" s="409"/>
      <c r="V140" s="409"/>
    </row>
    <row r="141" spans="1:22">
      <c r="A141" s="200" t="str">
        <f t="shared" ref="A141:A156" si="38">A105</f>
        <v>T 2</v>
      </c>
      <c r="B141" s="236">
        <f t="shared" ref="B141:B164" si="39">AA66</f>
        <v>0</v>
      </c>
      <c r="C141" s="188">
        <f t="shared" si="35"/>
        <v>0</v>
      </c>
      <c r="D141" s="188">
        <f t="shared" si="36"/>
        <v>0</v>
      </c>
      <c r="E141" s="188">
        <f t="shared" ref="E141:E165" si="40">IF(C141=0,0,D141/C141)</f>
        <v>0</v>
      </c>
      <c r="F141" s="188">
        <f t="shared" si="37"/>
        <v>0</v>
      </c>
      <c r="G141" s="211">
        <f t="shared" ref="G141:G164" si="41">Z66</f>
        <v>5</v>
      </c>
      <c r="H141" s="188">
        <f t="shared" ref="H141:H164" si="42">E141*F141*G141</f>
        <v>0</v>
      </c>
      <c r="I141" s="189">
        <f t="shared" ref="I141:I162" si="43">C141*H141</f>
        <v>0</v>
      </c>
      <c r="T141" s="409"/>
      <c r="U141" s="409"/>
      <c r="V141" s="409"/>
    </row>
    <row r="142" spans="1:22">
      <c r="A142" s="200" t="str">
        <f t="shared" si="38"/>
        <v>T 3</v>
      </c>
      <c r="B142" s="236">
        <f t="shared" si="39"/>
        <v>0</v>
      </c>
      <c r="C142" s="188">
        <f t="shared" si="35"/>
        <v>0</v>
      </c>
      <c r="D142" s="188">
        <f t="shared" si="36"/>
        <v>0</v>
      </c>
      <c r="E142" s="188">
        <f t="shared" si="40"/>
        <v>0</v>
      </c>
      <c r="F142" s="188">
        <f t="shared" si="37"/>
        <v>0</v>
      </c>
      <c r="G142" s="211">
        <f t="shared" si="41"/>
        <v>5</v>
      </c>
      <c r="H142" s="188">
        <f t="shared" si="42"/>
        <v>0</v>
      </c>
      <c r="I142" s="189">
        <f t="shared" si="43"/>
        <v>0</v>
      </c>
      <c r="T142" s="409"/>
      <c r="U142" s="409"/>
      <c r="V142" s="409"/>
    </row>
    <row r="143" spans="1:22">
      <c r="A143" s="200" t="str">
        <f t="shared" si="38"/>
        <v>T 4</v>
      </c>
      <c r="B143" s="236">
        <f t="shared" si="39"/>
        <v>0</v>
      </c>
      <c r="C143" s="188">
        <f t="shared" si="35"/>
        <v>0</v>
      </c>
      <c r="D143" s="188">
        <f t="shared" si="36"/>
        <v>0</v>
      </c>
      <c r="E143" s="188">
        <f t="shared" si="40"/>
        <v>0</v>
      </c>
      <c r="F143" s="188">
        <f t="shared" si="37"/>
        <v>0</v>
      </c>
      <c r="G143" s="211">
        <f t="shared" si="41"/>
        <v>5</v>
      </c>
      <c r="H143" s="188">
        <f t="shared" si="42"/>
        <v>0</v>
      </c>
      <c r="I143" s="189">
        <f t="shared" si="43"/>
        <v>0</v>
      </c>
      <c r="T143" s="409"/>
      <c r="U143" s="409"/>
      <c r="V143" s="409"/>
    </row>
    <row r="144" spans="1:22">
      <c r="A144" s="200" t="str">
        <f t="shared" si="38"/>
        <v>T 5</v>
      </c>
      <c r="B144" s="236">
        <f t="shared" si="39"/>
        <v>0</v>
      </c>
      <c r="C144" s="188">
        <f t="shared" si="35"/>
        <v>0</v>
      </c>
      <c r="D144" s="188">
        <f t="shared" si="36"/>
        <v>0</v>
      </c>
      <c r="E144" s="188">
        <f t="shared" si="40"/>
        <v>0</v>
      </c>
      <c r="F144" s="188">
        <f t="shared" si="37"/>
        <v>0</v>
      </c>
      <c r="G144" s="211">
        <f t="shared" si="41"/>
        <v>5</v>
      </c>
      <c r="H144" s="188">
        <f t="shared" si="42"/>
        <v>0</v>
      </c>
      <c r="I144" s="189">
        <f t="shared" si="43"/>
        <v>0</v>
      </c>
      <c r="T144" s="409"/>
      <c r="U144" s="409"/>
      <c r="V144" s="409"/>
    </row>
    <row r="145" spans="1:22">
      <c r="A145" s="200" t="str">
        <f t="shared" si="38"/>
        <v>T 6</v>
      </c>
      <c r="B145" s="236">
        <f t="shared" si="39"/>
        <v>0</v>
      </c>
      <c r="C145" s="188">
        <f t="shared" si="35"/>
        <v>0</v>
      </c>
      <c r="D145" s="188">
        <f t="shared" si="36"/>
        <v>0</v>
      </c>
      <c r="E145" s="188">
        <f t="shared" si="40"/>
        <v>0</v>
      </c>
      <c r="F145" s="188">
        <f t="shared" si="37"/>
        <v>0</v>
      </c>
      <c r="G145" s="211">
        <f t="shared" si="41"/>
        <v>5</v>
      </c>
      <c r="H145" s="188">
        <f t="shared" si="42"/>
        <v>0</v>
      </c>
      <c r="I145" s="189">
        <f t="shared" si="43"/>
        <v>0</v>
      </c>
      <c r="T145" s="409"/>
      <c r="U145" s="409"/>
      <c r="V145" s="409"/>
    </row>
    <row r="146" spans="1:22">
      <c r="A146" s="200" t="str">
        <f t="shared" si="38"/>
        <v>T 7</v>
      </c>
      <c r="B146" s="236">
        <f t="shared" si="39"/>
        <v>0</v>
      </c>
      <c r="C146" s="188">
        <f t="shared" si="35"/>
        <v>0</v>
      </c>
      <c r="D146" s="188">
        <f t="shared" si="36"/>
        <v>0</v>
      </c>
      <c r="E146" s="188">
        <f t="shared" si="40"/>
        <v>0</v>
      </c>
      <c r="F146" s="188">
        <f t="shared" si="37"/>
        <v>0</v>
      </c>
      <c r="G146" s="211">
        <f t="shared" si="41"/>
        <v>5</v>
      </c>
      <c r="H146" s="188">
        <f t="shared" si="42"/>
        <v>0</v>
      </c>
      <c r="I146" s="189">
        <f t="shared" si="43"/>
        <v>0</v>
      </c>
      <c r="T146" s="409"/>
      <c r="U146" s="409"/>
      <c r="V146" s="409"/>
    </row>
    <row r="147" spans="1:22">
      <c r="A147" s="200" t="str">
        <f t="shared" si="38"/>
        <v>T 8</v>
      </c>
      <c r="B147" s="236">
        <f t="shared" si="39"/>
        <v>0</v>
      </c>
      <c r="C147" s="188">
        <f t="shared" si="35"/>
        <v>0</v>
      </c>
      <c r="D147" s="188">
        <f t="shared" si="36"/>
        <v>0</v>
      </c>
      <c r="E147" s="188">
        <f t="shared" ref="E147:E151" si="44">IF(C147=0,0,D147/C147)</f>
        <v>0</v>
      </c>
      <c r="F147" s="188">
        <f t="shared" si="37"/>
        <v>0</v>
      </c>
      <c r="G147" s="211">
        <f t="shared" si="41"/>
        <v>5</v>
      </c>
      <c r="H147" s="188">
        <f t="shared" ref="H147:H151" si="45">E147*F147*G147</f>
        <v>0</v>
      </c>
      <c r="I147" s="189">
        <f t="shared" ref="I147:I151" si="46">C147*H147</f>
        <v>0</v>
      </c>
      <c r="T147" s="409"/>
      <c r="U147" s="409"/>
      <c r="V147" s="409"/>
    </row>
    <row r="148" spans="1:22">
      <c r="A148" s="200" t="str">
        <f t="shared" si="38"/>
        <v>T 9</v>
      </c>
      <c r="B148" s="236">
        <f t="shared" si="39"/>
        <v>0</v>
      </c>
      <c r="C148" s="188">
        <f t="shared" si="35"/>
        <v>0</v>
      </c>
      <c r="D148" s="188">
        <f t="shared" si="36"/>
        <v>0</v>
      </c>
      <c r="E148" s="188">
        <f t="shared" si="44"/>
        <v>0</v>
      </c>
      <c r="F148" s="188">
        <f t="shared" si="37"/>
        <v>0</v>
      </c>
      <c r="G148" s="211">
        <f t="shared" si="41"/>
        <v>5</v>
      </c>
      <c r="H148" s="188">
        <f t="shared" si="45"/>
        <v>0</v>
      </c>
      <c r="I148" s="189">
        <f t="shared" si="46"/>
        <v>0</v>
      </c>
      <c r="T148" s="409"/>
      <c r="U148" s="409"/>
      <c r="V148" s="409"/>
    </row>
    <row r="149" spans="1:22">
      <c r="A149" s="200" t="str">
        <f t="shared" si="38"/>
        <v>T 10</v>
      </c>
      <c r="B149" s="236">
        <f t="shared" si="39"/>
        <v>0</v>
      </c>
      <c r="C149" s="188">
        <f t="shared" si="35"/>
        <v>0</v>
      </c>
      <c r="D149" s="188">
        <f t="shared" si="36"/>
        <v>0</v>
      </c>
      <c r="E149" s="188">
        <f t="shared" si="44"/>
        <v>0</v>
      </c>
      <c r="F149" s="188">
        <f t="shared" si="37"/>
        <v>0</v>
      </c>
      <c r="G149" s="211">
        <f t="shared" si="41"/>
        <v>5</v>
      </c>
      <c r="H149" s="188">
        <f t="shared" si="45"/>
        <v>0</v>
      </c>
      <c r="I149" s="189">
        <f t="shared" si="46"/>
        <v>0</v>
      </c>
      <c r="T149" s="409"/>
      <c r="U149" s="409"/>
      <c r="V149" s="409"/>
    </row>
    <row r="150" spans="1:22">
      <c r="A150" s="200" t="str">
        <f t="shared" si="38"/>
        <v>T 11</v>
      </c>
      <c r="B150" s="236">
        <f t="shared" si="39"/>
        <v>0</v>
      </c>
      <c r="C150" s="188">
        <f t="shared" si="35"/>
        <v>0</v>
      </c>
      <c r="D150" s="188">
        <f t="shared" si="36"/>
        <v>0</v>
      </c>
      <c r="E150" s="188">
        <f t="shared" si="44"/>
        <v>0</v>
      </c>
      <c r="F150" s="188">
        <f t="shared" si="37"/>
        <v>0</v>
      </c>
      <c r="G150" s="211">
        <f t="shared" si="41"/>
        <v>5</v>
      </c>
      <c r="H150" s="188">
        <f t="shared" si="45"/>
        <v>0</v>
      </c>
      <c r="I150" s="189">
        <f t="shared" si="46"/>
        <v>0</v>
      </c>
      <c r="T150" s="409"/>
      <c r="U150" s="409"/>
      <c r="V150" s="409"/>
    </row>
    <row r="151" spans="1:22">
      <c r="A151" s="200" t="str">
        <f t="shared" si="38"/>
        <v>T 12</v>
      </c>
      <c r="B151" s="236">
        <f t="shared" si="39"/>
        <v>0</v>
      </c>
      <c r="C151" s="188">
        <f t="shared" si="35"/>
        <v>0</v>
      </c>
      <c r="D151" s="188">
        <f t="shared" si="36"/>
        <v>0</v>
      </c>
      <c r="E151" s="188">
        <f t="shared" si="44"/>
        <v>0</v>
      </c>
      <c r="F151" s="188">
        <f t="shared" si="37"/>
        <v>0</v>
      </c>
      <c r="G151" s="211">
        <f t="shared" si="41"/>
        <v>5</v>
      </c>
      <c r="H151" s="188">
        <f t="shared" si="45"/>
        <v>0</v>
      </c>
      <c r="I151" s="189">
        <f t="shared" si="46"/>
        <v>0</v>
      </c>
      <c r="T151" s="409"/>
      <c r="U151" s="409"/>
      <c r="V151" s="409"/>
    </row>
    <row r="152" spans="1:22">
      <c r="A152" s="200" t="str">
        <f t="shared" si="38"/>
        <v>T 13</v>
      </c>
      <c r="B152" s="236">
        <f t="shared" si="39"/>
        <v>0</v>
      </c>
      <c r="C152" s="188">
        <f t="shared" si="35"/>
        <v>0</v>
      </c>
      <c r="D152" s="188">
        <f t="shared" si="36"/>
        <v>0</v>
      </c>
      <c r="E152" s="188">
        <f t="shared" ref="E152:E156" si="47">IF(C152=0,0,D152/C152)</f>
        <v>0</v>
      </c>
      <c r="F152" s="188">
        <f t="shared" si="37"/>
        <v>0</v>
      </c>
      <c r="G152" s="211">
        <f t="shared" si="41"/>
        <v>5</v>
      </c>
      <c r="H152" s="188">
        <f t="shared" ref="H152:H156" si="48">E152*F152*G152</f>
        <v>0</v>
      </c>
      <c r="I152" s="189">
        <f t="shared" ref="I152:I156" si="49">C152*H152</f>
        <v>0</v>
      </c>
      <c r="T152" s="409"/>
      <c r="U152" s="409"/>
      <c r="V152" s="409"/>
    </row>
    <row r="153" spans="1:22">
      <c r="A153" s="200" t="str">
        <f t="shared" si="38"/>
        <v>T 14</v>
      </c>
      <c r="B153" s="236">
        <f t="shared" si="39"/>
        <v>0</v>
      </c>
      <c r="C153" s="188">
        <f t="shared" si="35"/>
        <v>0</v>
      </c>
      <c r="D153" s="188">
        <f t="shared" si="36"/>
        <v>0</v>
      </c>
      <c r="E153" s="188">
        <f t="shared" si="47"/>
        <v>0</v>
      </c>
      <c r="F153" s="188">
        <f t="shared" si="37"/>
        <v>0</v>
      </c>
      <c r="G153" s="211">
        <f t="shared" si="41"/>
        <v>5</v>
      </c>
      <c r="H153" s="188">
        <f t="shared" si="48"/>
        <v>0</v>
      </c>
      <c r="I153" s="189">
        <f t="shared" si="49"/>
        <v>0</v>
      </c>
      <c r="T153" s="409"/>
      <c r="U153" s="409"/>
      <c r="V153" s="409"/>
    </row>
    <row r="154" spans="1:22">
      <c r="A154" s="200" t="str">
        <f t="shared" si="38"/>
        <v>T 15</v>
      </c>
      <c r="B154" s="236">
        <f t="shared" si="39"/>
        <v>0</v>
      </c>
      <c r="C154" s="188">
        <f t="shared" si="35"/>
        <v>0</v>
      </c>
      <c r="D154" s="188">
        <f t="shared" si="36"/>
        <v>0</v>
      </c>
      <c r="E154" s="188">
        <f t="shared" si="47"/>
        <v>0</v>
      </c>
      <c r="F154" s="188">
        <f t="shared" si="37"/>
        <v>0</v>
      </c>
      <c r="G154" s="211">
        <f t="shared" si="41"/>
        <v>5</v>
      </c>
      <c r="H154" s="188">
        <f t="shared" si="48"/>
        <v>0</v>
      </c>
      <c r="I154" s="189">
        <f t="shared" si="49"/>
        <v>0</v>
      </c>
      <c r="T154" s="409"/>
      <c r="U154" s="409"/>
      <c r="V154" s="409"/>
    </row>
    <row r="155" spans="1:22">
      <c r="A155" s="200" t="str">
        <f t="shared" si="38"/>
        <v>T 16</v>
      </c>
      <c r="B155" s="236">
        <f t="shared" si="39"/>
        <v>0</v>
      </c>
      <c r="C155" s="188">
        <f t="shared" si="35"/>
        <v>0</v>
      </c>
      <c r="D155" s="188">
        <f t="shared" si="36"/>
        <v>0</v>
      </c>
      <c r="E155" s="188">
        <f t="shared" si="47"/>
        <v>0</v>
      </c>
      <c r="F155" s="188">
        <f t="shared" si="37"/>
        <v>0</v>
      </c>
      <c r="G155" s="211">
        <f t="shared" si="41"/>
        <v>5</v>
      </c>
      <c r="H155" s="188">
        <f t="shared" si="48"/>
        <v>0</v>
      </c>
      <c r="I155" s="189">
        <f t="shared" si="49"/>
        <v>0</v>
      </c>
      <c r="T155" s="409"/>
      <c r="U155" s="409"/>
      <c r="V155" s="409"/>
    </row>
    <row r="156" spans="1:22">
      <c r="A156" s="200" t="str">
        <f t="shared" si="38"/>
        <v>T 17</v>
      </c>
      <c r="B156" s="236">
        <f t="shared" si="39"/>
        <v>0</v>
      </c>
      <c r="C156" s="188">
        <f t="shared" si="35"/>
        <v>0</v>
      </c>
      <c r="D156" s="188">
        <f t="shared" si="36"/>
        <v>0</v>
      </c>
      <c r="E156" s="188">
        <f t="shared" si="47"/>
        <v>0</v>
      </c>
      <c r="F156" s="188">
        <f t="shared" si="37"/>
        <v>0</v>
      </c>
      <c r="G156" s="211">
        <f t="shared" si="41"/>
        <v>5</v>
      </c>
      <c r="H156" s="188">
        <f t="shared" si="48"/>
        <v>0</v>
      </c>
      <c r="I156" s="189">
        <f t="shared" si="49"/>
        <v>0</v>
      </c>
      <c r="T156" s="409"/>
      <c r="U156" s="409"/>
      <c r="V156" s="409"/>
    </row>
    <row r="157" spans="1:22">
      <c r="A157" s="200" t="str">
        <f t="shared" ref="A157:A164" si="50">A121</f>
        <v>T 18</v>
      </c>
      <c r="B157" s="236">
        <f t="shared" si="39"/>
        <v>0</v>
      </c>
      <c r="C157" s="188">
        <f t="shared" si="35"/>
        <v>0</v>
      </c>
      <c r="D157" s="188">
        <f t="shared" si="36"/>
        <v>0</v>
      </c>
      <c r="E157" s="188">
        <f t="shared" ref="E157:E161" si="51">IF(C157=0,0,D157/C157)</f>
        <v>0</v>
      </c>
      <c r="F157" s="188">
        <f t="shared" si="37"/>
        <v>0</v>
      </c>
      <c r="G157" s="211">
        <f t="shared" si="41"/>
        <v>5</v>
      </c>
      <c r="H157" s="188">
        <f t="shared" ref="H157:H161" si="52">E157*F157*G157</f>
        <v>0</v>
      </c>
      <c r="I157" s="189">
        <f t="shared" ref="I157:I161" si="53">C157*H157</f>
        <v>0</v>
      </c>
      <c r="T157" s="409"/>
      <c r="U157" s="409"/>
      <c r="V157" s="409"/>
    </row>
    <row r="158" spans="1:22">
      <c r="A158" s="200" t="str">
        <f t="shared" si="50"/>
        <v>T 19</v>
      </c>
      <c r="B158" s="236">
        <f t="shared" si="39"/>
        <v>0</v>
      </c>
      <c r="C158" s="188">
        <f t="shared" si="35"/>
        <v>0</v>
      </c>
      <c r="D158" s="188">
        <f t="shared" si="36"/>
        <v>0</v>
      </c>
      <c r="E158" s="188">
        <f t="shared" si="51"/>
        <v>0</v>
      </c>
      <c r="F158" s="188">
        <f t="shared" si="37"/>
        <v>0</v>
      </c>
      <c r="G158" s="211">
        <f t="shared" si="41"/>
        <v>5</v>
      </c>
      <c r="H158" s="188">
        <f t="shared" si="52"/>
        <v>0</v>
      </c>
      <c r="I158" s="189">
        <f t="shared" si="53"/>
        <v>0</v>
      </c>
      <c r="T158" s="409"/>
      <c r="U158" s="409"/>
      <c r="V158" s="409"/>
    </row>
    <row r="159" spans="1:22">
      <c r="A159" s="200" t="str">
        <f t="shared" si="50"/>
        <v>T 20</v>
      </c>
      <c r="B159" s="236">
        <f t="shared" si="39"/>
        <v>0</v>
      </c>
      <c r="C159" s="188">
        <f t="shared" si="35"/>
        <v>0</v>
      </c>
      <c r="D159" s="188">
        <f t="shared" si="36"/>
        <v>0</v>
      </c>
      <c r="E159" s="188">
        <f t="shared" si="51"/>
        <v>0</v>
      </c>
      <c r="F159" s="188">
        <f t="shared" si="37"/>
        <v>0</v>
      </c>
      <c r="G159" s="211">
        <f t="shared" si="41"/>
        <v>5</v>
      </c>
      <c r="H159" s="188">
        <f t="shared" si="52"/>
        <v>0</v>
      </c>
      <c r="I159" s="189">
        <f t="shared" si="53"/>
        <v>0</v>
      </c>
      <c r="T159" s="409"/>
      <c r="U159" s="409"/>
      <c r="V159" s="409"/>
    </row>
    <row r="160" spans="1:22">
      <c r="A160" s="200" t="str">
        <f t="shared" si="50"/>
        <v>T 21</v>
      </c>
      <c r="B160" s="236">
        <f t="shared" si="39"/>
        <v>0</v>
      </c>
      <c r="C160" s="188">
        <f t="shared" si="35"/>
        <v>0</v>
      </c>
      <c r="D160" s="188">
        <f t="shared" si="36"/>
        <v>0</v>
      </c>
      <c r="E160" s="188">
        <f t="shared" si="51"/>
        <v>0</v>
      </c>
      <c r="F160" s="188">
        <f t="shared" si="37"/>
        <v>0</v>
      </c>
      <c r="G160" s="211">
        <f t="shared" si="41"/>
        <v>5</v>
      </c>
      <c r="H160" s="188">
        <f t="shared" si="52"/>
        <v>0</v>
      </c>
      <c r="I160" s="189">
        <f t="shared" si="53"/>
        <v>0</v>
      </c>
      <c r="T160" s="409"/>
      <c r="U160" s="409"/>
      <c r="V160" s="409"/>
    </row>
    <row r="161" spans="1:22">
      <c r="A161" s="200" t="str">
        <f t="shared" si="50"/>
        <v>T 22</v>
      </c>
      <c r="B161" s="236">
        <f t="shared" si="39"/>
        <v>0</v>
      </c>
      <c r="C161" s="188">
        <f t="shared" si="35"/>
        <v>0</v>
      </c>
      <c r="D161" s="188">
        <f t="shared" si="36"/>
        <v>0</v>
      </c>
      <c r="E161" s="188">
        <f t="shared" si="51"/>
        <v>0</v>
      </c>
      <c r="F161" s="188">
        <f t="shared" si="37"/>
        <v>0</v>
      </c>
      <c r="G161" s="211">
        <f t="shared" si="41"/>
        <v>5</v>
      </c>
      <c r="H161" s="188">
        <f t="shared" si="52"/>
        <v>0</v>
      </c>
      <c r="I161" s="189">
        <f t="shared" si="53"/>
        <v>0</v>
      </c>
      <c r="T161" s="409"/>
      <c r="U161" s="409"/>
      <c r="V161" s="409"/>
    </row>
    <row r="162" spans="1:22">
      <c r="A162" s="200" t="str">
        <f t="shared" si="50"/>
        <v>T 23</v>
      </c>
      <c r="B162" s="236">
        <f t="shared" si="39"/>
        <v>0</v>
      </c>
      <c r="C162" s="188">
        <f t="shared" ref="C162" si="54">C126</f>
        <v>0</v>
      </c>
      <c r="D162" s="188">
        <f t="shared" ref="D162:D164" si="55">E126</f>
        <v>0</v>
      </c>
      <c r="E162" s="188">
        <f t="shared" si="40"/>
        <v>0</v>
      </c>
      <c r="F162" s="188">
        <f t="shared" ref="F162" si="56">W87</f>
        <v>0</v>
      </c>
      <c r="G162" s="211">
        <f t="shared" si="41"/>
        <v>5</v>
      </c>
      <c r="H162" s="188">
        <f t="shared" si="42"/>
        <v>0</v>
      </c>
      <c r="I162" s="189">
        <f t="shared" si="43"/>
        <v>0</v>
      </c>
      <c r="T162" s="409"/>
      <c r="U162" s="409"/>
      <c r="V162" s="409"/>
    </row>
    <row r="163" spans="1:22">
      <c r="A163" s="200" t="str">
        <f t="shared" si="50"/>
        <v>T 24</v>
      </c>
      <c r="B163" s="236">
        <f t="shared" si="39"/>
        <v>0</v>
      </c>
      <c r="C163" s="188">
        <f>E88</f>
        <v>0</v>
      </c>
      <c r="D163" s="188">
        <f t="shared" si="55"/>
        <v>0</v>
      </c>
      <c r="E163" s="188">
        <f t="shared" si="40"/>
        <v>0</v>
      </c>
      <c r="F163" s="188">
        <f>W88</f>
        <v>0</v>
      </c>
      <c r="G163" s="211">
        <f t="shared" si="41"/>
        <v>5</v>
      </c>
      <c r="H163" s="188">
        <f t="shared" si="42"/>
        <v>0</v>
      </c>
      <c r="I163" s="189">
        <f>C163*H163</f>
        <v>0</v>
      </c>
      <c r="T163" s="409"/>
      <c r="U163" s="409"/>
      <c r="V163" s="409"/>
    </row>
    <row r="164" spans="1:22">
      <c r="A164" s="200" t="str">
        <f t="shared" si="50"/>
        <v>T 25</v>
      </c>
      <c r="B164" s="236">
        <f t="shared" si="39"/>
        <v>0</v>
      </c>
      <c r="C164" s="188">
        <f>E89</f>
        <v>0</v>
      </c>
      <c r="D164" s="188">
        <f t="shared" si="55"/>
        <v>0</v>
      </c>
      <c r="E164" s="188">
        <f t="shared" si="40"/>
        <v>0</v>
      </c>
      <c r="F164" s="188">
        <f>W89</f>
        <v>0</v>
      </c>
      <c r="G164" s="211">
        <f t="shared" si="41"/>
        <v>5</v>
      </c>
      <c r="H164" s="188">
        <f t="shared" si="42"/>
        <v>0</v>
      </c>
      <c r="I164" s="189">
        <f>C164*H164</f>
        <v>0</v>
      </c>
      <c r="T164" s="409"/>
      <c r="U164" s="409"/>
      <c r="V164" s="409"/>
    </row>
    <row r="165" spans="1:22" ht="18.75">
      <c r="A165" s="351"/>
      <c r="B165" s="59"/>
      <c r="C165" s="203">
        <f>SUM(C140:C164)</f>
        <v>168</v>
      </c>
      <c r="D165" s="203">
        <f>SUM(D140:D164)</f>
        <v>23.520000000000003</v>
      </c>
      <c r="E165" s="204">
        <f t="shared" si="40"/>
        <v>0.14000000000000001</v>
      </c>
      <c r="F165" s="202"/>
      <c r="G165" s="202"/>
      <c r="H165" s="202"/>
      <c r="I165" s="337">
        <f>SUM(I140:I164)</f>
        <v>693.13440000000014</v>
      </c>
    </row>
    <row r="166" spans="1:22" ht="15.75" thickBot="1">
      <c r="A166" s="352"/>
      <c r="B166" s="339"/>
      <c r="C166" s="340" t="s">
        <v>49</v>
      </c>
      <c r="D166" s="340" t="s">
        <v>49</v>
      </c>
      <c r="E166" s="340" t="s">
        <v>49</v>
      </c>
      <c r="F166" s="58"/>
      <c r="G166" s="58"/>
      <c r="H166" s="58"/>
      <c r="I166" s="343" t="s">
        <v>49</v>
      </c>
    </row>
    <row r="167" spans="1:22">
      <c r="B167" s="284"/>
      <c r="C167" s="37"/>
      <c r="D167" s="37"/>
      <c r="E167" s="37"/>
      <c r="F167" s="37"/>
      <c r="G167" s="37"/>
      <c r="H167" s="37"/>
      <c r="I167" s="37"/>
    </row>
    <row r="168" spans="1:22">
      <c r="B168" s="284"/>
      <c r="C168" s="37"/>
      <c r="D168" s="37"/>
      <c r="E168" s="37"/>
      <c r="F168" s="37"/>
      <c r="G168" s="37"/>
      <c r="H168" s="37"/>
      <c r="I168" s="37"/>
    </row>
    <row r="169" spans="1:22" ht="21">
      <c r="A169" s="276" t="s">
        <v>58</v>
      </c>
      <c r="B169" s="306" t="s">
        <v>444</v>
      </c>
      <c r="C169" s="2"/>
      <c r="D169" s="2"/>
      <c r="E169" s="2"/>
      <c r="F169" s="2"/>
      <c r="G169" s="2"/>
      <c r="H169" s="2"/>
      <c r="I169" s="2"/>
      <c r="J169" s="277"/>
      <c r="K169" s="277"/>
      <c r="L169" s="278"/>
      <c r="M169" s="278"/>
      <c r="N169" s="278"/>
      <c r="O169" s="278"/>
    </row>
    <row r="170" spans="1:22">
      <c r="B170" s="284"/>
      <c r="C170" s="37"/>
      <c r="D170" s="37"/>
      <c r="E170" s="37"/>
      <c r="F170" s="37"/>
      <c r="G170" s="37"/>
      <c r="H170" s="37"/>
      <c r="I170" s="37"/>
    </row>
    <row r="171" spans="1:22" ht="15.75" thickBot="1">
      <c r="A171" s="281" t="s">
        <v>442</v>
      </c>
      <c r="B171" s="284"/>
      <c r="C171" s="37"/>
      <c r="D171" s="37"/>
      <c r="E171" s="37"/>
      <c r="F171" s="37"/>
      <c r="G171" s="37"/>
      <c r="H171" s="37"/>
      <c r="I171" s="37"/>
    </row>
    <row r="172" spans="1:22" ht="60" customHeight="1">
      <c r="A172" s="595" t="s">
        <v>2</v>
      </c>
      <c r="B172" s="598" t="s">
        <v>59</v>
      </c>
      <c r="C172" s="42" t="s">
        <v>425</v>
      </c>
      <c r="D172" s="244" t="s">
        <v>430</v>
      </c>
      <c r="E172" s="591" t="s">
        <v>31</v>
      </c>
      <c r="F172" s="591" t="s">
        <v>60</v>
      </c>
      <c r="G172" s="591" t="s">
        <v>61</v>
      </c>
      <c r="H172" s="591" t="s">
        <v>34</v>
      </c>
      <c r="I172" s="43" t="s">
        <v>35</v>
      </c>
    </row>
    <row r="173" spans="1:22">
      <c r="A173" s="596"/>
      <c r="B173" s="599"/>
      <c r="C173" s="327" t="s">
        <v>147</v>
      </c>
      <c r="D173" s="245" t="s">
        <v>147</v>
      </c>
      <c r="E173" s="592"/>
      <c r="F173" s="592"/>
      <c r="G173" s="592"/>
      <c r="H173" s="592"/>
      <c r="I173" s="328" t="s">
        <v>269</v>
      </c>
    </row>
    <row r="174" spans="1:22">
      <c r="A174" s="596"/>
      <c r="B174" s="600" t="s">
        <v>24</v>
      </c>
      <c r="C174" s="344" t="s">
        <v>37</v>
      </c>
      <c r="D174" s="345" t="s">
        <v>53</v>
      </c>
      <c r="E174" s="345" t="s">
        <v>54</v>
      </c>
      <c r="F174" s="345" t="s">
        <v>38</v>
      </c>
      <c r="G174" s="345" t="s">
        <v>39</v>
      </c>
      <c r="H174" s="345" t="s">
        <v>40</v>
      </c>
      <c r="I174" s="346" t="s">
        <v>41</v>
      </c>
      <c r="J174" s="37"/>
    </row>
    <row r="175" spans="1:22" ht="15.75" thickBot="1">
      <c r="A175" s="597"/>
      <c r="B175" s="601"/>
      <c r="C175" s="347"/>
      <c r="D175" s="348"/>
      <c r="E175" s="349" t="s">
        <v>55</v>
      </c>
      <c r="F175" s="348"/>
      <c r="G175" s="349"/>
      <c r="H175" s="349" t="s">
        <v>56</v>
      </c>
      <c r="I175" s="353" t="s">
        <v>57</v>
      </c>
      <c r="J175" s="37"/>
    </row>
    <row r="176" spans="1:22">
      <c r="A176" s="199" t="str">
        <f>A140</f>
        <v>T 1</v>
      </c>
      <c r="B176" s="235" t="str">
        <f>B140</f>
        <v>glass</v>
      </c>
      <c r="C176" s="201">
        <f t="shared" ref="C176:C200" si="57">C140</f>
        <v>168</v>
      </c>
      <c r="D176" s="201">
        <f t="shared" ref="D176" si="58">E104</f>
        <v>23.520000000000003</v>
      </c>
      <c r="E176" s="201">
        <f>IF(C176=0,0,D176/C176)</f>
        <v>0.14000000000000001</v>
      </c>
      <c r="F176" s="201">
        <f t="shared" ref="F176" si="59">Y65</f>
        <v>161</v>
      </c>
      <c r="G176" s="201">
        <f t="shared" ref="G176" si="60">X65</f>
        <v>1.0011627906976743</v>
      </c>
      <c r="H176" s="201">
        <f>E176*F176*G176</f>
        <v>22.566209302325582</v>
      </c>
      <c r="I176" s="194">
        <f>C176*H176</f>
        <v>3791.1231627906977</v>
      </c>
      <c r="J176" s="37"/>
    </row>
    <row r="177" spans="1:10">
      <c r="A177" s="200" t="str">
        <f t="shared" ref="A177:B192" si="61">A141</f>
        <v>T 2</v>
      </c>
      <c r="B177" s="236">
        <f t="shared" si="61"/>
        <v>0</v>
      </c>
      <c r="C177" s="201">
        <f t="shared" si="57"/>
        <v>0</v>
      </c>
      <c r="D177" s="201">
        <f t="shared" ref="D177:D200" si="62">E105</f>
        <v>0</v>
      </c>
      <c r="E177" s="201">
        <f t="shared" ref="E177:E200" si="63">IF(C177=0,0,D177/C177)</f>
        <v>0</v>
      </c>
      <c r="F177" s="201">
        <f t="shared" ref="F177:F200" si="64">Y66</f>
        <v>161</v>
      </c>
      <c r="G177" s="201">
        <f t="shared" ref="G177:G200" si="65">X66</f>
        <v>0</v>
      </c>
      <c r="H177" s="201">
        <f t="shared" ref="H177:H200" si="66">E177*F177*G177</f>
        <v>0</v>
      </c>
      <c r="I177" s="194">
        <f t="shared" ref="I177:I200" si="67">C177*H177</f>
        <v>0</v>
      </c>
      <c r="J177" s="37"/>
    </row>
    <row r="178" spans="1:10">
      <c r="A178" s="199" t="str">
        <f t="shared" si="61"/>
        <v>T 3</v>
      </c>
      <c r="B178" s="235">
        <f t="shared" si="61"/>
        <v>0</v>
      </c>
      <c r="C178" s="201">
        <f t="shared" si="57"/>
        <v>0</v>
      </c>
      <c r="D178" s="201">
        <f t="shared" si="62"/>
        <v>0</v>
      </c>
      <c r="E178" s="201">
        <f t="shared" si="63"/>
        <v>0</v>
      </c>
      <c r="F178" s="201">
        <f t="shared" si="64"/>
        <v>161</v>
      </c>
      <c r="G178" s="201">
        <f t="shared" si="65"/>
        <v>0</v>
      </c>
      <c r="H178" s="201">
        <f t="shared" si="66"/>
        <v>0</v>
      </c>
      <c r="I178" s="194">
        <f t="shared" si="67"/>
        <v>0</v>
      </c>
      <c r="J178" s="37"/>
    </row>
    <row r="179" spans="1:10">
      <c r="A179" s="200" t="str">
        <f t="shared" si="61"/>
        <v>T 4</v>
      </c>
      <c r="B179" s="236">
        <f t="shared" si="61"/>
        <v>0</v>
      </c>
      <c r="C179" s="201">
        <f t="shared" si="57"/>
        <v>0</v>
      </c>
      <c r="D179" s="201">
        <f t="shared" si="62"/>
        <v>0</v>
      </c>
      <c r="E179" s="201">
        <f t="shared" si="63"/>
        <v>0</v>
      </c>
      <c r="F179" s="201">
        <f t="shared" si="64"/>
        <v>161</v>
      </c>
      <c r="G179" s="201">
        <f t="shared" si="65"/>
        <v>0</v>
      </c>
      <c r="H179" s="201">
        <f t="shared" si="66"/>
        <v>0</v>
      </c>
      <c r="I179" s="194">
        <f t="shared" si="67"/>
        <v>0</v>
      </c>
      <c r="J179" s="37"/>
    </row>
    <row r="180" spans="1:10">
      <c r="A180" s="199" t="str">
        <f t="shared" si="61"/>
        <v>T 5</v>
      </c>
      <c r="B180" s="235">
        <f t="shared" si="61"/>
        <v>0</v>
      </c>
      <c r="C180" s="201">
        <f t="shared" si="57"/>
        <v>0</v>
      </c>
      <c r="D180" s="201">
        <f t="shared" si="62"/>
        <v>0</v>
      </c>
      <c r="E180" s="201">
        <f t="shared" si="63"/>
        <v>0</v>
      </c>
      <c r="F180" s="201">
        <f t="shared" si="64"/>
        <v>161</v>
      </c>
      <c r="G180" s="201">
        <f t="shared" si="65"/>
        <v>0</v>
      </c>
      <c r="H180" s="201">
        <f t="shared" si="66"/>
        <v>0</v>
      </c>
      <c r="I180" s="194">
        <f t="shared" si="67"/>
        <v>0</v>
      </c>
      <c r="J180" s="37"/>
    </row>
    <row r="181" spans="1:10">
      <c r="A181" s="200" t="str">
        <f t="shared" si="61"/>
        <v>T 6</v>
      </c>
      <c r="B181" s="236">
        <f t="shared" si="61"/>
        <v>0</v>
      </c>
      <c r="C181" s="201">
        <f t="shared" si="57"/>
        <v>0</v>
      </c>
      <c r="D181" s="201">
        <f t="shared" si="62"/>
        <v>0</v>
      </c>
      <c r="E181" s="201">
        <f t="shared" si="63"/>
        <v>0</v>
      </c>
      <c r="F181" s="201">
        <f t="shared" si="64"/>
        <v>161</v>
      </c>
      <c r="G181" s="201">
        <f t="shared" si="65"/>
        <v>0</v>
      </c>
      <c r="H181" s="201">
        <f t="shared" si="66"/>
        <v>0</v>
      </c>
      <c r="I181" s="194">
        <f t="shared" si="67"/>
        <v>0</v>
      </c>
      <c r="J181" s="37"/>
    </row>
    <row r="182" spans="1:10">
      <c r="A182" s="199" t="str">
        <f t="shared" si="61"/>
        <v>T 7</v>
      </c>
      <c r="B182" s="235">
        <f t="shared" si="61"/>
        <v>0</v>
      </c>
      <c r="C182" s="201">
        <f t="shared" si="57"/>
        <v>0</v>
      </c>
      <c r="D182" s="201">
        <f t="shared" si="62"/>
        <v>0</v>
      </c>
      <c r="E182" s="201">
        <f t="shared" si="63"/>
        <v>0</v>
      </c>
      <c r="F182" s="201">
        <f t="shared" si="64"/>
        <v>161</v>
      </c>
      <c r="G182" s="201">
        <f t="shared" si="65"/>
        <v>0</v>
      </c>
      <c r="H182" s="201">
        <f t="shared" si="66"/>
        <v>0</v>
      </c>
      <c r="I182" s="194">
        <f t="shared" si="67"/>
        <v>0</v>
      </c>
      <c r="J182" s="37"/>
    </row>
    <row r="183" spans="1:10">
      <c r="A183" s="200" t="str">
        <f t="shared" si="61"/>
        <v>T 8</v>
      </c>
      <c r="B183" s="236">
        <f t="shared" si="61"/>
        <v>0</v>
      </c>
      <c r="C183" s="201">
        <f t="shared" si="57"/>
        <v>0</v>
      </c>
      <c r="D183" s="201">
        <f t="shared" si="62"/>
        <v>0</v>
      </c>
      <c r="E183" s="201">
        <f t="shared" ref="E183:E187" si="68">IF(C183=0,0,D183/C183)</f>
        <v>0</v>
      </c>
      <c r="F183" s="201">
        <f t="shared" si="64"/>
        <v>161</v>
      </c>
      <c r="G183" s="201">
        <f t="shared" si="65"/>
        <v>0</v>
      </c>
      <c r="H183" s="201">
        <f t="shared" ref="H183:H187" si="69">E183*F183*G183</f>
        <v>0</v>
      </c>
      <c r="I183" s="194">
        <f t="shared" ref="I183:I187" si="70">C183*H183</f>
        <v>0</v>
      </c>
      <c r="J183" s="37"/>
    </row>
    <row r="184" spans="1:10">
      <c r="A184" s="199" t="str">
        <f t="shared" si="61"/>
        <v>T 9</v>
      </c>
      <c r="B184" s="235">
        <f t="shared" si="61"/>
        <v>0</v>
      </c>
      <c r="C184" s="201">
        <f t="shared" si="57"/>
        <v>0</v>
      </c>
      <c r="D184" s="201">
        <f t="shared" si="62"/>
        <v>0</v>
      </c>
      <c r="E184" s="201">
        <f t="shared" si="68"/>
        <v>0</v>
      </c>
      <c r="F184" s="201">
        <f t="shared" si="64"/>
        <v>161</v>
      </c>
      <c r="G184" s="201">
        <f t="shared" si="65"/>
        <v>0</v>
      </c>
      <c r="H184" s="201">
        <f t="shared" si="69"/>
        <v>0</v>
      </c>
      <c r="I184" s="194">
        <f t="shared" si="70"/>
        <v>0</v>
      </c>
      <c r="J184" s="37"/>
    </row>
    <row r="185" spans="1:10">
      <c r="A185" s="200" t="str">
        <f t="shared" si="61"/>
        <v>T 10</v>
      </c>
      <c r="B185" s="236">
        <f t="shared" si="61"/>
        <v>0</v>
      </c>
      <c r="C185" s="201">
        <f t="shared" si="57"/>
        <v>0</v>
      </c>
      <c r="D185" s="201">
        <f t="shared" si="62"/>
        <v>0</v>
      </c>
      <c r="E185" s="201">
        <f t="shared" si="68"/>
        <v>0</v>
      </c>
      <c r="F185" s="201">
        <f t="shared" si="64"/>
        <v>161</v>
      </c>
      <c r="G185" s="201">
        <f t="shared" si="65"/>
        <v>0</v>
      </c>
      <c r="H185" s="201">
        <f t="shared" si="69"/>
        <v>0</v>
      </c>
      <c r="I185" s="194">
        <f t="shared" si="70"/>
        <v>0</v>
      </c>
      <c r="J185" s="37"/>
    </row>
    <row r="186" spans="1:10">
      <c r="A186" s="199" t="str">
        <f t="shared" si="61"/>
        <v>T 11</v>
      </c>
      <c r="B186" s="235">
        <f t="shared" si="61"/>
        <v>0</v>
      </c>
      <c r="C186" s="201">
        <f t="shared" si="57"/>
        <v>0</v>
      </c>
      <c r="D186" s="201">
        <f t="shared" si="62"/>
        <v>0</v>
      </c>
      <c r="E186" s="201">
        <f t="shared" si="68"/>
        <v>0</v>
      </c>
      <c r="F186" s="201">
        <f t="shared" si="64"/>
        <v>161</v>
      </c>
      <c r="G186" s="201">
        <f t="shared" si="65"/>
        <v>0</v>
      </c>
      <c r="H186" s="201">
        <f t="shared" si="69"/>
        <v>0</v>
      </c>
      <c r="I186" s="194">
        <f t="shared" si="70"/>
        <v>0</v>
      </c>
      <c r="J186" s="37"/>
    </row>
    <row r="187" spans="1:10">
      <c r="A187" s="200" t="str">
        <f t="shared" si="61"/>
        <v>T 12</v>
      </c>
      <c r="B187" s="236">
        <f t="shared" si="61"/>
        <v>0</v>
      </c>
      <c r="C187" s="201">
        <f t="shared" si="57"/>
        <v>0</v>
      </c>
      <c r="D187" s="201">
        <f t="shared" si="62"/>
        <v>0</v>
      </c>
      <c r="E187" s="201">
        <f t="shared" si="68"/>
        <v>0</v>
      </c>
      <c r="F187" s="201">
        <f t="shared" si="64"/>
        <v>161</v>
      </c>
      <c r="G187" s="201">
        <f t="shared" si="65"/>
        <v>0</v>
      </c>
      <c r="H187" s="201">
        <f t="shared" si="69"/>
        <v>0</v>
      </c>
      <c r="I187" s="194">
        <f t="shared" si="70"/>
        <v>0</v>
      </c>
      <c r="J187" s="37"/>
    </row>
    <row r="188" spans="1:10">
      <c r="A188" s="199" t="str">
        <f t="shared" si="61"/>
        <v>T 13</v>
      </c>
      <c r="B188" s="235">
        <f t="shared" si="61"/>
        <v>0</v>
      </c>
      <c r="C188" s="201">
        <f t="shared" si="57"/>
        <v>0</v>
      </c>
      <c r="D188" s="201">
        <f t="shared" si="62"/>
        <v>0</v>
      </c>
      <c r="E188" s="201">
        <f t="shared" ref="E188:E192" si="71">IF(C188=0,0,D188/C188)</f>
        <v>0</v>
      </c>
      <c r="F188" s="201">
        <f t="shared" si="64"/>
        <v>161</v>
      </c>
      <c r="G188" s="201">
        <f t="shared" si="65"/>
        <v>0</v>
      </c>
      <c r="H188" s="201">
        <f t="shared" ref="H188:H192" si="72">E188*F188*G188</f>
        <v>0</v>
      </c>
      <c r="I188" s="194">
        <f t="shared" ref="I188:I192" si="73">C188*H188</f>
        <v>0</v>
      </c>
      <c r="J188" s="37"/>
    </row>
    <row r="189" spans="1:10">
      <c r="A189" s="200" t="str">
        <f t="shared" si="61"/>
        <v>T 14</v>
      </c>
      <c r="B189" s="236">
        <f t="shared" si="61"/>
        <v>0</v>
      </c>
      <c r="C189" s="201">
        <f t="shared" si="57"/>
        <v>0</v>
      </c>
      <c r="D189" s="201">
        <f t="shared" si="62"/>
        <v>0</v>
      </c>
      <c r="E189" s="201">
        <f t="shared" si="71"/>
        <v>0</v>
      </c>
      <c r="F189" s="201">
        <f t="shared" si="64"/>
        <v>161</v>
      </c>
      <c r="G189" s="201">
        <f t="shared" si="65"/>
        <v>0</v>
      </c>
      <c r="H189" s="201">
        <f t="shared" si="72"/>
        <v>0</v>
      </c>
      <c r="I189" s="194">
        <f t="shared" si="73"/>
        <v>0</v>
      </c>
      <c r="J189" s="37"/>
    </row>
    <row r="190" spans="1:10">
      <c r="A190" s="199" t="str">
        <f t="shared" si="61"/>
        <v>T 15</v>
      </c>
      <c r="B190" s="235">
        <f t="shared" si="61"/>
        <v>0</v>
      </c>
      <c r="C190" s="201">
        <f t="shared" si="57"/>
        <v>0</v>
      </c>
      <c r="D190" s="201">
        <f t="shared" si="62"/>
        <v>0</v>
      </c>
      <c r="E190" s="201">
        <f t="shared" si="71"/>
        <v>0</v>
      </c>
      <c r="F190" s="201">
        <f t="shared" si="64"/>
        <v>161</v>
      </c>
      <c r="G190" s="201">
        <f t="shared" si="65"/>
        <v>0</v>
      </c>
      <c r="H190" s="201">
        <f t="shared" si="72"/>
        <v>0</v>
      </c>
      <c r="I190" s="194">
        <f t="shared" si="73"/>
        <v>0</v>
      </c>
      <c r="J190" s="37"/>
    </row>
    <row r="191" spans="1:10">
      <c r="A191" s="200" t="str">
        <f t="shared" si="61"/>
        <v>T 16</v>
      </c>
      <c r="B191" s="236">
        <f t="shared" si="61"/>
        <v>0</v>
      </c>
      <c r="C191" s="201">
        <f t="shared" si="57"/>
        <v>0</v>
      </c>
      <c r="D191" s="201">
        <f t="shared" si="62"/>
        <v>0</v>
      </c>
      <c r="E191" s="201">
        <f t="shared" si="71"/>
        <v>0</v>
      </c>
      <c r="F191" s="201">
        <f t="shared" si="64"/>
        <v>161</v>
      </c>
      <c r="G191" s="201">
        <f t="shared" si="65"/>
        <v>0</v>
      </c>
      <c r="H191" s="201">
        <f t="shared" si="72"/>
        <v>0</v>
      </c>
      <c r="I191" s="194">
        <f t="shared" si="73"/>
        <v>0</v>
      </c>
      <c r="J191" s="37"/>
    </row>
    <row r="192" spans="1:10">
      <c r="A192" s="199" t="str">
        <f t="shared" si="61"/>
        <v>T 17</v>
      </c>
      <c r="B192" s="235">
        <f t="shared" si="61"/>
        <v>0</v>
      </c>
      <c r="C192" s="201">
        <f t="shared" si="57"/>
        <v>0</v>
      </c>
      <c r="D192" s="201">
        <f t="shared" si="62"/>
        <v>0</v>
      </c>
      <c r="E192" s="201">
        <f t="shared" si="71"/>
        <v>0</v>
      </c>
      <c r="F192" s="201">
        <f t="shared" si="64"/>
        <v>161</v>
      </c>
      <c r="G192" s="201">
        <f t="shared" si="65"/>
        <v>0</v>
      </c>
      <c r="H192" s="201">
        <f t="shared" si="72"/>
        <v>0</v>
      </c>
      <c r="I192" s="194">
        <f t="shared" si="73"/>
        <v>0</v>
      </c>
      <c r="J192" s="37"/>
    </row>
    <row r="193" spans="1:12">
      <c r="A193" s="200" t="str">
        <f t="shared" ref="A193:B200" si="74">A157</f>
        <v>T 18</v>
      </c>
      <c r="B193" s="236">
        <f t="shared" si="74"/>
        <v>0</v>
      </c>
      <c r="C193" s="201">
        <f t="shared" si="57"/>
        <v>0</v>
      </c>
      <c r="D193" s="201">
        <f t="shared" si="62"/>
        <v>0</v>
      </c>
      <c r="E193" s="201">
        <f t="shared" ref="E193:E197" si="75">IF(C193=0,0,D193/C193)</f>
        <v>0</v>
      </c>
      <c r="F193" s="201">
        <f t="shared" si="64"/>
        <v>161</v>
      </c>
      <c r="G193" s="201">
        <f t="shared" si="65"/>
        <v>0</v>
      </c>
      <c r="H193" s="201">
        <f t="shared" ref="H193:H197" si="76">E193*F193*G193</f>
        <v>0</v>
      </c>
      <c r="I193" s="194">
        <f t="shared" ref="I193:I197" si="77">C193*H193</f>
        <v>0</v>
      </c>
      <c r="J193" s="37"/>
    </row>
    <row r="194" spans="1:12">
      <c r="A194" s="199" t="str">
        <f t="shared" si="74"/>
        <v>T 19</v>
      </c>
      <c r="B194" s="235">
        <f t="shared" si="74"/>
        <v>0</v>
      </c>
      <c r="C194" s="201">
        <f t="shared" si="57"/>
        <v>0</v>
      </c>
      <c r="D194" s="201">
        <f t="shared" si="62"/>
        <v>0</v>
      </c>
      <c r="E194" s="201">
        <f t="shared" si="75"/>
        <v>0</v>
      </c>
      <c r="F194" s="201">
        <f t="shared" si="64"/>
        <v>161</v>
      </c>
      <c r="G194" s="201">
        <f t="shared" si="65"/>
        <v>0</v>
      </c>
      <c r="H194" s="201">
        <f t="shared" si="76"/>
        <v>0</v>
      </c>
      <c r="I194" s="194">
        <f t="shared" si="77"/>
        <v>0</v>
      </c>
      <c r="J194" s="37"/>
    </row>
    <row r="195" spans="1:12">
      <c r="A195" s="200" t="str">
        <f t="shared" si="74"/>
        <v>T 20</v>
      </c>
      <c r="B195" s="236">
        <f t="shared" si="74"/>
        <v>0</v>
      </c>
      <c r="C195" s="201">
        <f t="shared" si="57"/>
        <v>0</v>
      </c>
      <c r="D195" s="201">
        <f t="shared" si="62"/>
        <v>0</v>
      </c>
      <c r="E195" s="201">
        <f t="shared" si="75"/>
        <v>0</v>
      </c>
      <c r="F195" s="201">
        <f t="shared" si="64"/>
        <v>161</v>
      </c>
      <c r="G195" s="201">
        <f t="shared" si="65"/>
        <v>0</v>
      </c>
      <c r="H195" s="201">
        <f t="shared" si="76"/>
        <v>0</v>
      </c>
      <c r="I195" s="194">
        <f t="shared" si="77"/>
        <v>0</v>
      </c>
      <c r="J195" s="37"/>
    </row>
    <row r="196" spans="1:12">
      <c r="A196" s="199" t="str">
        <f t="shared" si="74"/>
        <v>T 21</v>
      </c>
      <c r="B196" s="235">
        <f t="shared" si="74"/>
        <v>0</v>
      </c>
      <c r="C196" s="201">
        <f t="shared" si="57"/>
        <v>0</v>
      </c>
      <c r="D196" s="201">
        <f t="shared" si="62"/>
        <v>0</v>
      </c>
      <c r="E196" s="201">
        <f t="shared" si="75"/>
        <v>0</v>
      </c>
      <c r="F196" s="201">
        <f t="shared" si="64"/>
        <v>161</v>
      </c>
      <c r="G196" s="201">
        <f t="shared" si="65"/>
        <v>0</v>
      </c>
      <c r="H196" s="201">
        <f t="shared" si="76"/>
        <v>0</v>
      </c>
      <c r="I196" s="194">
        <f t="shared" si="77"/>
        <v>0</v>
      </c>
      <c r="J196" s="37"/>
    </row>
    <row r="197" spans="1:12">
      <c r="A197" s="200" t="str">
        <f t="shared" si="74"/>
        <v>T 22</v>
      </c>
      <c r="B197" s="236">
        <f t="shared" si="74"/>
        <v>0</v>
      </c>
      <c r="C197" s="201">
        <f t="shared" si="57"/>
        <v>0</v>
      </c>
      <c r="D197" s="201">
        <f t="shared" si="62"/>
        <v>0</v>
      </c>
      <c r="E197" s="201">
        <f t="shared" si="75"/>
        <v>0</v>
      </c>
      <c r="F197" s="201">
        <f t="shared" si="64"/>
        <v>161</v>
      </c>
      <c r="G197" s="201">
        <f t="shared" si="65"/>
        <v>0</v>
      </c>
      <c r="H197" s="201">
        <f t="shared" si="76"/>
        <v>0</v>
      </c>
      <c r="I197" s="194">
        <f t="shared" si="77"/>
        <v>0</v>
      </c>
      <c r="J197" s="37"/>
    </row>
    <row r="198" spans="1:12">
      <c r="A198" s="199" t="str">
        <f t="shared" si="74"/>
        <v>T 23</v>
      </c>
      <c r="B198" s="235">
        <f t="shared" si="74"/>
        <v>0</v>
      </c>
      <c r="C198" s="201">
        <f t="shared" si="57"/>
        <v>0</v>
      </c>
      <c r="D198" s="201">
        <f t="shared" si="62"/>
        <v>0</v>
      </c>
      <c r="E198" s="201">
        <f t="shared" si="63"/>
        <v>0</v>
      </c>
      <c r="F198" s="201">
        <f t="shared" si="64"/>
        <v>161</v>
      </c>
      <c r="G198" s="201">
        <f t="shared" si="65"/>
        <v>0</v>
      </c>
      <c r="H198" s="201">
        <f t="shared" si="66"/>
        <v>0</v>
      </c>
      <c r="I198" s="194">
        <f t="shared" si="67"/>
        <v>0</v>
      </c>
      <c r="J198" s="37"/>
    </row>
    <row r="199" spans="1:12">
      <c r="A199" s="200" t="str">
        <f t="shared" si="74"/>
        <v>T 24</v>
      </c>
      <c r="B199" s="236">
        <f t="shared" si="74"/>
        <v>0</v>
      </c>
      <c r="C199" s="201">
        <f t="shared" si="57"/>
        <v>0</v>
      </c>
      <c r="D199" s="201">
        <f t="shared" si="62"/>
        <v>0</v>
      </c>
      <c r="E199" s="201">
        <f t="shared" si="63"/>
        <v>0</v>
      </c>
      <c r="F199" s="201">
        <f t="shared" si="64"/>
        <v>161</v>
      </c>
      <c r="G199" s="201">
        <f t="shared" si="65"/>
        <v>0</v>
      </c>
      <c r="H199" s="201">
        <f t="shared" si="66"/>
        <v>0</v>
      </c>
      <c r="I199" s="194">
        <f t="shared" si="67"/>
        <v>0</v>
      </c>
      <c r="J199" s="37"/>
    </row>
    <row r="200" spans="1:12">
      <c r="A200" s="199" t="str">
        <f t="shared" si="74"/>
        <v>T 25</v>
      </c>
      <c r="B200" s="235">
        <f t="shared" si="74"/>
        <v>0</v>
      </c>
      <c r="C200" s="201">
        <f t="shared" si="57"/>
        <v>0</v>
      </c>
      <c r="D200" s="201">
        <f t="shared" si="62"/>
        <v>0</v>
      </c>
      <c r="E200" s="201">
        <f t="shared" si="63"/>
        <v>0</v>
      </c>
      <c r="F200" s="201">
        <f t="shared" si="64"/>
        <v>161</v>
      </c>
      <c r="G200" s="201">
        <f t="shared" si="65"/>
        <v>0</v>
      </c>
      <c r="H200" s="201">
        <f t="shared" si="66"/>
        <v>0</v>
      </c>
      <c r="I200" s="194">
        <f t="shared" si="67"/>
        <v>0</v>
      </c>
      <c r="J200" s="37"/>
    </row>
    <row r="201" spans="1:12" ht="18.75">
      <c r="A201" s="335"/>
      <c r="B201" s="59"/>
      <c r="C201" s="203">
        <f>SUM(C176:C200)</f>
        <v>168</v>
      </c>
      <c r="D201" s="203">
        <f>SUM(D176:D200)</f>
        <v>23.520000000000003</v>
      </c>
      <c r="E201" s="204">
        <f>IF(C201=0,0,D201/C201)</f>
        <v>0.14000000000000001</v>
      </c>
      <c r="F201" s="202"/>
      <c r="G201" s="202"/>
      <c r="H201" s="202"/>
      <c r="I201" s="337">
        <f>SUM(I176:I200)</f>
        <v>3791.1231627906977</v>
      </c>
      <c r="J201" s="37"/>
    </row>
    <row r="202" spans="1:12" ht="15.75" thickBot="1">
      <c r="A202" s="338"/>
      <c r="B202" s="339"/>
      <c r="C202" s="340" t="s">
        <v>49</v>
      </c>
      <c r="D202" s="340" t="s">
        <v>49</v>
      </c>
      <c r="E202" s="340" t="s">
        <v>49</v>
      </c>
      <c r="F202" s="58"/>
      <c r="G202" s="58"/>
      <c r="H202" s="58"/>
      <c r="I202" s="343" t="s">
        <v>49</v>
      </c>
      <c r="L202" s="354"/>
    </row>
    <row r="203" spans="1:12">
      <c r="B203" s="284"/>
      <c r="C203" s="37"/>
      <c r="D203" s="37"/>
      <c r="E203" s="37"/>
      <c r="F203" s="37"/>
      <c r="G203" s="37"/>
      <c r="H203" s="37"/>
      <c r="I203" s="37"/>
    </row>
    <row r="308" spans="1:28" hidden="1">
      <c r="A308" s="286" t="s">
        <v>449</v>
      </c>
    </row>
    <row r="309" spans="1:28" hidden="1">
      <c r="B309" s="284"/>
    </row>
    <row r="310" spans="1:28" hidden="1">
      <c r="A310" s="281" t="s">
        <v>401</v>
      </c>
      <c r="B310" s="286"/>
      <c r="C310" s="275"/>
    </row>
    <row r="311" spans="1:28" ht="19.5" hidden="1" thickBot="1">
      <c r="A311" s="281" t="s">
        <v>15</v>
      </c>
      <c r="B311" s="286" t="s">
        <v>16</v>
      </c>
      <c r="C311" s="290" t="s">
        <v>405</v>
      </c>
      <c r="D311" s="127"/>
      <c r="E311" s="127"/>
      <c r="F311" s="127"/>
      <c r="G311" s="224"/>
      <c r="H311" s="224"/>
      <c r="I311" s="224"/>
      <c r="J311" s="224"/>
      <c r="K311" s="224"/>
    </row>
    <row r="312" spans="1:28" ht="24.95" hidden="1" customHeight="1">
      <c r="A312" s="583" t="s">
        <v>2</v>
      </c>
      <c r="B312" s="585" t="s">
        <v>394</v>
      </c>
      <c r="C312" s="48" t="s">
        <v>395</v>
      </c>
      <c r="D312" s="48" t="s">
        <v>396</v>
      </c>
      <c r="E312" s="48" t="s">
        <v>397</v>
      </c>
      <c r="F312" s="626" t="s">
        <v>19</v>
      </c>
      <c r="H312" s="37"/>
      <c r="J312" s="275"/>
      <c r="K312" s="282"/>
      <c r="M312" s="283"/>
      <c r="R312" s="268"/>
      <c r="S312" s="268"/>
      <c r="T312" s="389" t="s">
        <v>3</v>
      </c>
      <c r="V312" s="624" t="s">
        <v>19</v>
      </c>
      <c r="Y312" s="268"/>
      <c r="Z312" s="268"/>
      <c r="AA312" s="268"/>
      <c r="AB312" s="268"/>
    </row>
    <row r="313" spans="1:28" ht="24.95" hidden="1" customHeight="1" thickBot="1">
      <c r="A313" s="584"/>
      <c r="B313" s="586"/>
      <c r="C313" s="138" t="s">
        <v>408</v>
      </c>
      <c r="D313" s="138" t="s">
        <v>408</v>
      </c>
      <c r="E313" s="139" t="s">
        <v>409</v>
      </c>
      <c r="F313" s="590"/>
      <c r="H313" s="37"/>
      <c r="J313" s="275"/>
      <c r="K313" s="282"/>
      <c r="R313" s="268"/>
      <c r="S313" s="268"/>
      <c r="T313" s="390" t="s">
        <v>108</v>
      </c>
      <c r="V313" s="625"/>
      <c r="Y313" s="268"/>
      <c r="Z313" s="268"/>
      <c r="AA313" s="268"/>
      <c r="AB313" s="268"/>
    </row>
    <row r="314" spans="1:28" hidden="1">
      <c r="A314" s="199">
        <v>1</v>
      </c>
      <c r="B314" s="287" t="s">
        <v>187</v>
      </c>
      <c r="C314" s="373">
        <f>Mat!C64</f>
        <v>0</v>
      </c>
      <c r="D314" s="373">
        <f>Mat!D64</f>
        <v>0</v>
      </c>
      <c r="E314" s="374">
        <f>Mat!E64</f>
        <v>0</v>
      </c>
      <c r="F314" s="194">
        <f>V314</f>
        <v>0</v>
      </c>
      <c r="G314" s="122"/>
      <c r="H314" s="122"/>
      <c r="I314" s="122"/>
      <c r="J314" s="275"/>
      <c r="K314" s="282"/>
      <c r="L314" s="122"/>
      <c r="M314" s="122"/>
      <c r="N314" s="122"/>
      <c r="O314" s="122"/>
      <c r="P314" s="122"/>
      <c r="Q314" s="122"/>
      <c r="R314" s="122"/>
      <c r="S314" s="122"/>
      <c r="T314" s="388">
        <f>IF(D314=0,0,ROUNDDOWN(C314/D314,1))</f>
        <v>0</v>
      </c>
      <c r="V314" s="388">
        <f t="shared" ref="V314:V338" si="78">IF(OR(C314=0,D314=0),0,IF(T314&lt;0.1,1,IF(E314=0,VLOOKUP(T314,hew,2),IF(E314=10,VLOOKUP(T314,hew,3),IF(E314=20,VLOOKUP(T314,hew,4),IF(E314=30,VLOOKUP(T314,hew,5),IF(E314=40,VLOOKUP(T314,hew,6),IF(E314=50,VLOOKUP(T314,hew,7)))))))))</f>
        <v>0</v>
      </c>
    </row>
    <row r="315" spans="1:28" hidden="1">
      <c r="A315" s="200">
        <v>2</v>
      </c>
      <c r="B315" s="39" t="s">
        <v>188</v>
      </c>
      <c r="C315" s="377">
        <f>Mat!C65</f>
        <v>0</v>
      </c>
      <c r="D315" s="377">
        <f>Mat!D65</f>
        <v>0</v>
      </c>
      <c r="E315" s="375">
        <f>Mat!E65</f>
        <v>0</v>
      </c>
      <c r="F315" s="189">
        <f t="shared" ref="F315:F338" si="79">V315</f>
        <v>0</v>
      </c>
      <c r="G315" s="122"/>
      <c r="H315" s="122"/>
      <c r="I315" s="122"/>
      <c r="J315" s="275"/>
      <c r="K315" s="282"/>
      <c r="L315" s="122"/>
      <c r="M315" s="122"/>
      <c r="N315" s="122"/>
      <c r="O315" s="122"/>
      <c r="P315" s="122"/>
      <c r="Q315" s="122"/>
      <c r="R315" s="122"/>
      <c r="S315" s="122"/>
      <c r="T315" s="388">
        <f t="shared" ref="T315:T338" si="80">IF(D315=0,0,ROUNDDOWN(C315/D315,1))</f>
        <v>0</v>
      </c>
      <c r="V315" s="388">
        <f t="shared" si="78"/>
        <v>0</v>
      </c>
    </row>
    <row r="316" spans="1:28" hidden="1">
      <c r="A316" s="200">
        <v>3</v>
      </c>
      <c r="B316" s="39" t="s">
        <v>189</v>
      </c>
      <c r="C316" s="377">
        <f>Mat!C66</f>
        <v>0</v>
      </c>
      <c r="D316" s="377">
        <f>Mat!D66</f>
        <v>0</v>
      </c>
      <c r="E316" s="375">
        <f>Mat!E66</f>
        <v>0</v>
      </c>
      <c r="F316" s="189">
        <f t="shared" si="79"/>
        <v>0</v>
      </c>
      <c r="G316" s="122"/>
      <c r="H316" s="122"/>
      <c r="I316" s="122"/>
      <c r="J316" s="275"/>
      <c r="K316" s="282"/>
      <c r="L316" s="122"/>
      <c r="M316" s="122"/>
      <c r="N316" s="122"/>
      <c r="O316" s="122"/>
      <c r="P316" s="122"/>
      <c r="Q316" s="122"/>
      <c r="R316" s="122"/>
      <c r="S316" s="122"/>
      <c r="T316" s="388">
        <f t="shared" si="80"/>
        <v>0</v>
      </c>
      <c r="V316" s="388">
        <f t="shared" si="78"/>
        <v>0</v>
      </c>
    </row>
    <row r="317" spans="1:28" hidden="1">
      <c r="A317" s="200">
        <v>4</v>
      </c>
      <c r="B317" s="39" t="s">
        <v>305</v>
      </c>
      <c r="C317" s="377">
        <f>Mat!C67</f>
        <v>0</v>
      </c>
      <c r="D317" s="377">
        <f>Mat!D67</f>
        <v>0</v>
      </c>
      <c r="E317" s="375">
        <f>Mat!E67</f>
        <v>0</v>
      </c>
      <c r="F317" s="189">
        <f t="shared" si="79"/>
        <v>0</v>
      </c>
      <c r="G317" s="122"/>
      <c r="H317" s="122"/>
      <c r="I317" s="122"/>
      <c r="J317" s="275"/>
      <c r="K317" s="282"/>
      <c r="L317" s="122"/>
      <c r="M317" s="122"/>
      <c r="N317" s="122"/>
      <c r="O317" s="122"/>
      <c r="P317" s="122"/>
      <c r="Q317" s="122"/>
      <c r="R317" s="122"/>
      <c r="S317" s="122"/>
      <c r="T317" s="388">
        <f t="shared" si="80"/>
        <v>0</v>
      </c>
      <c r="V317" s="388">
        <f t="shared" si="78"/>
        <v>0</v>
      </c>
    </row>
    <row r="318" spans="1:28" hidden="1">
      <c r="A318" s="200">
        <v>5</v>
      </c>
      <c r="B318" s="39" t="s">
        <v>306</v>
      </c>
      <c r="C318" s="377">
        <f>Mat!C68</f>
        <v>0</v>
      </c>
      <c r="D318" s="377">
        <f>Mat!D68</f>
        <v>0</v>
      </c>
      <c r="E318" s="375">
        <f>Mat!E68</f>
        <v>0</v>
      </c>
      <c r="F318" s="189">
        <f t="shared" si="79"/>
        <v>0</v>
      </c>
      <c r="G318" s="122"/>
      <c r="H318" s="122"/>
      <c r="I318" s="122"/>
      <c r="J318" s="275"/>
      <c r="K318" s="282"/>
      <c r="L318" s="122"/>
      <c r="M318" s="122"/>
      <c r="N318" s="122"/>
      <c r="O318" s="122"/>
      <c r="P318" s="122"/>
      <c r="Q318" s="122"/>
      <c r="R318" s="122"/>
      <c r="S318" s="122"/>
      <c r="T318" s="388">
        <f t="shared" si="80"/>
        <v>0</v>
      </c>
      <c r="V318" s="388">
        <f t="shared" si="78"/>
        <v>0</v>
      </c>
    </row>
    <row r="319" spans="1:28" hidden="1">
      <c r="A319" s="200">
        <v>6</v>
      </c>
      <c r="B319" s="39" t="s">
        <v>307</v>
      </c>
      <c r="C319" s="377">
        <f>Mat!C69</f>
        <v>0</v>
      </c>
      <c r="D319" s="377">
        <f>Mat!D69</f>
        <v>0</v>
      </c>
      <c r="E319" s="375">
        <f>Mat!E69</f>
        <v>0</v>
      </c>
      <c r="F319" s="189">
        <f t="shared" si="79"/>
        <v>0</v>
      </c>
      <c r="G319" s="122"/>
      <c r="H319" s="122"/>
      <c r="I319" s="122"/>
      <c r="J319" s="275"/>
      <c r="K319" s="282"/>
      <c r="L319" s="122"/>
      <c r="M319" s="122"/>
      <c r="N319" s="122"/>
      <c r="O319" s="122"/>
      <c r="P319" s="122"/>
      <c r="Q319" s="122"/>
      <c r="R319" s="122"/>
      <c r="S319" s="122"/>
      <c r="T319" s="388">
        <f t="shared" si="80"/>
        <v>0</v>
      </c>
      <c r="V319" s="388">
        <f t="shared" si="78"/>
        <v>0</v>
      </c>
    </row>
    <row r="320" spans="1:28" hidden="1">
      <c r="A320" s="200">
        <v>7</v>
      </c>
      <c r="B320" s="39" t="s">
        <v>308</v>
      </c>
      <c r="C320" s="377">
        <f>Mat!C70</f>
        <v>0</v>
      </c>
      <c r="D320" s="377">
        <f>Mat!D70</f>
        <v>0</v>
      </c>
      <c r="E320" s="375">
        <f>Mat!E70</f>
        <v>0</v>
      </c>
      <c r="F320" s="189">
        <f t="shared" si="79"/>
        <v>0</v>
      </c>
      <c r="G320" s="122"/>
      <c r="H320" s="122"/>
      <c r="I320" s="122"/>
      <c r="J320" s="275"/>
      <c r="K320" s="282"/>
      <c r="L320" s="122"/>
      <c r="M320" s="122"/>
      <c r="N320" s="122"/>
      <c r="O320" s="122"/>
      <c r="P320" s="122"/>
      <c r="Q320" s="122"/>
      <c r="R320" s="122"/>
      <c r="S320" s="122"/>
      <c r="T320" s="388">
        <f t="shared" si="80"/>
        <v>0</v>
      </c>
      <c r="V320" s="388">
        <f t="shared" si="78"/>
        <v>0</v>
      </c>
    </row>
    <row r="321" spans="1:22" hidden="1">
      <c r="A321" s="200">
        <v>8</v>
      </c>
      <c r="B321" s="39" t="s">
        <v>309</v>
      </c>
      <c r="C321" s="377">
        <f>Mat!C71</f>
        <v>0</v>
      </c>
      <c r="D321" s="377">
        <f>Mat!D71</f>
        <v>0</v>
      </c>
      <c r="E321" s="375">
        <f>Mat!E71</f>
        <v>0</v>
      </c>
      <c r="F321" s="189">
        <f t="shared" si="79"/>
        <v>0</v>
      </c>
      <c r="G321" s="122"/>
      <c r="H321" s="122"/>
      <c r="I321" s="122"/>
      <c r="J321" s="275"/>
      <c r="K321" s="282"/>
      <c r="L321" s="122"/>
      <c r="M321" s="122"/>
      <c r="N321" s="122"/>
      <c r="O321" s="122"/>
      <c r="P321" s="122"/>
      <c r="Q321" s="122"/>
      <c r="R321" s="122"/>
      <c r="S321" s="122"/>
      <c r="T321" s="388">
        <f t="shared" si="80"/>
        <v>0</v>
      </c>
      <c r="V321" s="388">
        <f t="shared" si="78"/>
        <v>0</v>
      </c>
    </row>
    <row r="322" spans="1:22" hidden="1">
      <c r="A322" s="200">
        <v>9</v>
      </c>
      <c r="B322" s="39" t="s">
        <v>310</v>
      </c>
      <c r="C322" s="377">
        <f>Mat!C72</f>
        <v>0</v>
      </c>
      <c r="D322" s="377">
        <f>Mat!D72</f>
        <v>0</v>
      </c>
      <c r="E322" s="375">
        <f>Mat!E72</f>
        <v>0</v>
      </c>
      <c r="F322" s="189">
        <f t="shared" si="79"/>
        <v>0</v>
      </c>
      <c r="G322" s="122"/>
      <c r="H322" s="122"/>
      <c r="I322" s="122"/>
      <c r="J322" s="275"/>
      <c r="K322" s="282"/>
      <c r="L322" s="122"/>
      <c r="M322" s="122"/>
      <c r="N322" s="122"/>
      <c r="O322" s="122"/>
      <c r="P322" s="122"/>
      <c r="Q322" s="122"/>
      <c r="R322" s="122"/>
      <c r="S322" s="122"/>
      <c r="T322" s="388">
        <f t="shared" si="80"/>
        <v>0</v>
      </c>
      <c r="V322" s="388">
        <f t="shared" si="78"/>
        <v>0</v>
      </c>
    </row>
    <row r="323" spans="1:22" hidden="1">
      <c r="A323" s="200">
        <v>10</v>
      </c>
      <c r="B323" s="39" t="s">
        <v>311</v>
      </c>
      <c r="C323" s="377">
        <f>Mat!C73</f>
        <v>0</v>
      </c>
      <c r="D323" s="377">
        <f>Mat!D73</f>
        <v>0</v>
      </c>
      <c r="E323" s="375">
        <f>Mat!E73</f>
        <v>0</v>
      </c>
      <c r="F323" s="189">
        <f t="shared" si="79"/>
        <v>0</v>
      </c>
      <c r="G323" s="122"/>
      <c r="H323" s="122"/>
      <c r="I323" s="122"/>
      <c r="J323" s="283"/>
      <c r="K323" s="280"/>
      <c r="L323" s="122"/>
      <c r="M323" s="122"/>
      <c r="N323" s="122"/>
      <c r="O323" s="122"/>
      <c r="P323" s="122"/>
      <c r="Q323" s="122"/>
      <c r="R323" s="122"/>
      <c r="S323" s="122"/>
      <c r="T323" s="388">
        <f t="shared" si="80"/>
        <v>0</v>
      </c>
      <c r="V323" s="388">
        <f t="shared" si="78"/>
        <v>0</v>
      </c>
    </row>
    <row r="324" spans="1:22" hidden="1">
      <c r="A324" s="200">
        <v>11</v>
      </c>
      <c r="B324" s="39" t="s">
        <v>342</v>
      </c>
      <c r="C324" s="377">
        <f>Mat!C74</f>
        <v>0</v>
      </c>
      <c r="D324" s="377">
        <f>Mat!D74</f>
        <v>0</v>
      </c>
      <c r="E324" s="375">
        <f>Mat!E74</f>
        <v>0</v>
      </c>
      <c r="F324" s="189">
        <f t="shared" si="79"/>
        <v>0</v>
      </c>
      <c r="G324" s="122"/>
      <c r="H324" s="122"/>
      <c r="I324" s="122"/>
      <c r="J324" s="275"/>
      <c r="K324" s="275"/>
      <c r="L324" s="122"/>
      <c r="M324" s="122"/>
      <c r="N324" s="122"/>
      <c r="O324" s="122"/>
      <c r="P324" s="122"/>
      <c r="Q324" s="122"/>
      <c r="R324" s="122"/>
      <c r="S324" s="122"/>
      <c r="T324" s="388">
        <f t="shared" si="80"/>
        <v>0</v>
      </c>
      <c r="V324" s="388">
        <f t="shared" si="78"/>
        <v>0</v>
      </c>
    </row>
    <row r="325" spans="1:22" hidden="1">
      <c r="A325" s="200">
        <v>12</v>
      </c>
      <c r="B325" s="39" t="s">
        <v>343</v>
      </c>
      <c r="C325" s="377">
        <f>Mat!C75</f>
        <v>0</v>
      </c>
      <c r="D325" s="377">
        <f>Mat!D75</f>
        <v>0</v>
      </c>
      <c r="E325" s="375">
        <f>Mat!E75</f>
        <v>0</v>
      </c>
      <c r="F325" s="189">
        <f t="shared" si="79"/>
        <v>0</v>
      </c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388">
        <f t="shared" si="80"/>
        <v>0</v>
      </c>
      <c r="V325" s="388">
        <f t="shared" si="78"/>
        <v>0</v>
      </c>
    </row>
    <row r="326" spans="1:22" hidden="1">
      <c r="A326" s="200">
        <v>13</v>
      </c>
      <c r="B326" s="39" t="s">
        <v>344</v>
      </c>
      <c r="C326" s="377">
        <f>Mat!C76</f>
        <v>0</v>
      </c>
      <c r="D326" s="377">
        <f>Mat!D76</f>
        <v>0</v>
      </c>
      <c r="E326" s="375">
        <f>Mat!E76</f>
        <v>0</v>
      </c>
      <c r="F326" s="189">
        <f t="shared" si="79"/>
        <v>0</v>
      </c>
      <c r="G326" s="122"/>
      <c r="L326" s="122"/>
      <c r="M326" s="122"/>
      <c r="N326" s="122"/>
      <c r="O326" s="122"/>
      <c r="P326" s="122"/>
      <c r="Q326" s="122"/>
      <c r="R326" s="122"/>
      <c r="S326" s="122"/>
      <c r="T326" s="388">
        <f t="shared" si="80"/>
        <v>0</v>
      </c>
      <c r="V326" s="388">
        <f t="shared" si="78"/>
        <v>0</v>
      </c>
    </row>
    <row r="327" spans="1:22" hidden="1">
      <c r="A327" s="200">
        <v>14</v>
      </c>
      <c r="B327" s="39" t="s">
        <v>345</v>
      </c>
      <c r="C327" s="377">
        <f>Mat!C77</f>
        <v>0</v>
      </c>
      <c r="D327" s="377">
        <f>Mat!D77</f>
        <v>0</v>
      </c>
      <c r="E327" s="375">
        <f>Mat!E77</f>
        <v>0</v>
      </c>
      <c r="F327" s="189">
        <f t="shared" si="79"/>
        <v>0</v>
      </c>
      <c r="G327" s="122"/>
      <c r="L327" s="122"/>
      <c r="M327" s="122"/>
      <c r="N327" s="122"/>
      <c r="O327" s="122"/>
      <c r="P327" s="122"/>
      <c r="Q327" s="122"/>
      <c r="R327" s="122"/>
      <c r="S327" s="122"/>
      <c r="T327" s="388">
        <f t="shared" si="80"/>
        <v>0</v>
      </c>
      <c r="V327" s="388">
        <f t="shared" si="78"/>
        <v>0</v>
      </c>
    </row>
    <row r="328" spans="1:22" hidden="1">
      <c r="A328" s="200">
        <v>15</v>
      </c>
      <c r="B328" s="39" t="s">
        <v>346</v>
      </c>
      <c r="C328" s="377">
        <f>Mat!C78</f>
        <v>0</v>
      </c>
      <c r="D328" s="377">
        <f>Mat!D78</f>
        <v>0</v>
      </c>
      <c r="E328" s="375">
        <f>Mat!E78</f>
        <v>0</v>
      </c>
      <c r="F328" s="189">
        <f t="shared" si="79"/>
        <v>0</v>
      </c>
      <c r="G328" s="122"/>
      <c r="L328" s="122"/>
      <c r="M328" s="122"/>
      <c r="N328" s="122"/>
      <c r="O328" s="122"/>
      <c r="P328" s="122"/>
      <c r="Q328" s="122"/>
      <c r="R328" s="122"/>
      <c r="S328" s="122"/>
      <c r="T328" s="388">
        <f t="shared" si="80"/>
        <v>0</v>
      </c>
      <c r="V328" s="388">
        <f t="shared" si="78"/>
        <v>0</v>
      </c>
    </row>
    <row r="329" spans="1:22" hidden="1">
      <c r="A329" s="200">
        <v>16</v>
      </c>
      <c r="B329" s="39" t="s">
        <v>347</v>
      </c>
      <c r="C329" s="377">
        <f>Mat!C79</f>
        <v>0</v>
      </c>
      <c r="D329" s="377">
        <f>Mat!D79</f>
        <v>0</v>
      </c>
      <c r="E329" s="375">
        <f>Mat!E79</f>
        <v>0</v>
      </c>
      <c r="F329" s="189">
        <f t="shared" si="79"/>
        <v>0</v>
      </c>
      <c r="G329" s="122"/>
      <c r="L329" s="122"/>
      <c r="M329" s="122"/>
      <c r="N329" s="122"/>
      <c r="O329" s="122"/>
      <c r="P329" s="122"/>
      <c r="Q329" s="122"/>
      <c r="R329" s="122"/>
      <c r="S329" s="122"/>
      <c r="T329" s="388">
        <f t="shared" si="80"/>
        <v>0</v>
      </c>
      <c r="V329" s="388">
        <f t="shared" si="78"/>
        <v>0</v>
      </c>
    </row>
    <row r="330" spans="1:22" hidden="1">
      <c r="A330" s="200">
        <v>17</v>
      </c>
      <c r="B330" s="39" t="s">
        <v>348</v>
      </c>
      <c r="C330" s="377">
        <f>Mat!C80</f>
        <v>0</v>
      </c>
      <c r="D330" s="377">
        <f>Mat!D80</f>
        <v>0</v>
      </c>
      <c r="E330" s="375">
        <f>Mat!E80</f>
        <v>0</v>
      </c>
      <c r="F330" s="189">
        <f t="shared" si="79"/>
        <v>0</v>
      </c>
      <c r="G330" s="122"/>
      <c r="L330" s="122"/>
      <c r="M330" s="122"/>
      <c r="N330" s="122"/>
      <c r="O330" s="122"/>
      <c r="P330" s="122"/>
      <c r="Q330" s="122"/>
      <c r="R330" s="122"/>
      <c r="S330" s="122"/>
      <c r="T330" s="388">
        <f t="shared" si="80"/>
        <v>0</v>
      </c>
      <c r="V330" s="388">
        <f t="shared" si="78"/>
        <v>0</v>
      </c>
    </row>
    <row r="331" spans="1:22" hidden="1">
      <c r="A331" s="200">
        <v>18</v>
      </c>
      <c r="B331" s="39" t="s">
        <v>349</v>
      </c>
      <c r="C331" s="377">
        <f>Mat!C81</f>
        <v>0</v>
      </c>
      <c r="D331" s="377">
        <f>Mat!D81</f>
        <v>0</v>
      </c>
      <c r="E331" s="375">
        <f>Mat!E81</f>
        <v>0</v>
      </c>
      <c r="F331" s="189">
        <f t="shared" si="79"/>
        <v>0</v>
      </c>
      <c r="G331" s="122"/>
      <c r="L331" s="122"/>
      <c r="M331" s="122"/>
      <c r="N331" s="122"/>
      <c r="O331" s="122"/>
      <c r="P331" s="122"/>
      <c r="Q331" s="122"/>
      <c r="R331" s="122"/>
      <c r="S331" s="122"/>
      <c r="T331" s="388">
        <f t="shared" si="80"/>
        <v>0</v>
      </c>
      <c r="V331" s="388">
        <f t="shared" si="78"/>
        <v>0</v>
      </c>
    </row>
    <row r="332" spans="1:22" hidden="1">
      <c r="A332" s="200">
        <v>19</v>
      </c>
      <c r="B332" s="39" t="s">
        <v>350</v>
      </c>
      <c r="C332" s="377">
        <f>Mat!C82</f>
        <v>0</v>
      </c>
      <c r="D332" s="377">
        <f>Mat!D82</f>
        <v>0</v>
      </c>
      <c r="E332" s="375">
        <f>Mat!E82</f>
        <v>0</v>
      </c>
      <c r="F332" s="189">
        <f t="shared" si="79"/>
        <v>0</v>
      </c>
      <c r="G332" s="122"/>
      <c r="L332" s="122"/>
      <c r="M332" s="122"/>
      <c r="N332" s="122"/>
      <c r="O332" s="122"/>
      <c r="P332" s="122"/>
      <c r="Q332" s="122"/>
      <c r="R332" s="122"/>
      <c r="S332" s="122"/>
      <c r="T332" s="388">
        <f t="shared" si="80"/>
        <v>0</v>
      </c>
      <c r="V332" s="388">
        <f t="shared" si="78"/>
        <v>0</v>
      </c>
    </row>
    <row r="333" spans="1:22" hidden="1">
      <c r="A333" s="200">
        <v>20</v>
      </c>
      <c r="B333" s="39" t="s">
        <v>351</v>
      </c>
      <c r="C333" s="377">
        <f>Mat!C83</f>
        <v>0</v>
      </c>
      <c r="D333" s="377">
        <f>Mat!D83</f>
        <v>0</v>
      </c>
      <c r="E333" s="375">
        <f>Mat!E83</f>
        <v>0</v>
      </c>
      <c r="F333" s="189">
        <f t="shared" si="79"/>
        <v>0</v>
      </c>
      <c r="G333" s="122"/>
      <c r="L333" s="122"/>
      <c r="M333" s="122"/>
      <c r="N333" s="122"/>
      <c r="O333" s="122"/>
      <c r="P333" s="122"/>
      <c r="Q333" s="122"/>
      <c r="R333" s="122"/>
      <c r="S333" s="122"/>
      <c r="T333" s="388">
        <f t="shared" si="80"/>
        <v>0</v>
      </c>
      <c r="V333" s="388">
        <f t="shared" si="78"/>
        <v>0</v>
      </c>
    </row>
    <row r="334" spans="1:22" hidden="1">
      <c r="A334" s="200">
        <v>21</v>
      </c>
      <c r="B334" s="39" t="s">
        <v>352</v>
      </c>
      <c r="C334" s="377">
        <f>Mat!C84</f>
        <v>0</v>
      </c>
      <c r="D334" s="377">
        <f>Mat!D84</f>
        <v>0</v>
      </c>
      <c r="E334" s="375">
        <f>Mat!E84</f>
        <v>0</v>
      </c>
      <c r="F334" s="189">
        <f t="shared" si="79"/>
        <v>0</v>
      </c>
      <c r="G334" s="122"/>
      <c r="L334" s="122"/>
      <c r="M334" s="122"/>
      <c r="N334" s="122"/>
      <c r="O334" s="122"/>
      <c r="P334" s="122"/>
      <c r="Q334" s="122"/>
      <c r="R334" s="122"/>
      <c r="S334" s="122"/>
      <c r="T334" s="388">
        <f t="shared" si="80"/>
        <v>0</v>
      </c>
      <c r="V334" s="388">
        <f t="shared" si="78"/>
        <v>0</v>
      </c>
    </row>
    <row r="335" spans="1:22" hidden="1">
      <c r="A335" s="200">
        <v>22</v>
      </c>
      <c r="B335" s="39" t="s">
        <v>353</v>
      </c>
      <c r="C335" s="377">
        <f>Mat!C85</f>
        <v>0</v>
      </c>
      <c r="D335" s="377">
        <f>Mat!D85</f>
        <v>0</v>
      </c>
      <c r="E335" s="375">
        <f>Mat!E85</f>
        <v>0</v>
      </c>
      <c r="F335" s="189">
        <f t="shared" si="79"/>
        <v>0</v>
      </c>
      <c r="G335" s="122"/>
      <c r="L335" s="122"/>
      <c r="M335" s="122"/>
      <c r="N335" s="122"/>
      <c r="O335" s="122"/>
      <c r="P335" s="122"/>
      <c r="Q335" s="122"/>
      <c r="R335" s="122"/>
      <c r="S335" s="122"/>
      <c r="T335" s="388">
        <f t="shared" si="80"/>
        <v>0</v>
      </c>
      <c r="V335" s="388">
        <f t="shared" si="78"/>
        <v>0</v>
      </c>
    </row>
    <row r="336" spans="1:22" hidden="1">
      <c r="A336" s="200">
        <v>23</v>
      </c>
      <c r="B336" s="39" t="s">
        <v>354</v>
      </c>
      <c r="C336" s="377">
        <f>Mat!C86</f>
        <v>0</v>
      </c>
      <c r="D336" s="377">
        <f>Mat!D86</f>
        <v>0</v>
      </c>
      <c r="E336" s="375">
        <f>Mat!E86</f>
        <v>0</v>
      </c>
      <c r="F336" s="189">
        <f t="shared" si="79"/>
        <v>0</v>
      </c>
      <c r="G336" s="122"/>
      <c r="L336" s="122"/>
      <c r="M336" s="122"/>
      <c r="N336" s="122"/>
      <c r="O336" s="122"/>
      <c r="P336" s="122"/>
      <c r="Q336" s="122"/>
      <c r="R336" s="122"/>
      <c r="S336" s="122"/>
      <c r="T336" s="388">
        <f t="shared" si="80"/>
        <v>0</v>
      </c>
      <c r="V336" s="388">
        <f t="shared" si="78"/>
        <v>0</v>
      </c>
    </row>
    <row r="337" spans="1:28" hidden="1">
      <c r="A337" s="200">
        <v>24</v>
      </c>
      <c r="B337" s="39" t="s">
        <v>355</v>
      </c>
      <c r="C337" s="377">
        <f>Mat!C87</f>
        <v>0</v>
      </c>
      <c r="D337" s="377">
        <f>Mat!D87</f>
        <v>0</v>
      </c>
      <c r="E337" s="375">
        <f>Mat!E87</f>
        <v>0</v>
      </c>
      <c r="F337" s="189">
        <f t="shared" si="79"/>
        <v>0</v>
      </c>
      <c r="G337" s="122"/>
      <c r="L337" s="122"/>
      <c r="M337" s="122"/>
      <c r="N337" s="122"/>
      <c r="O337" s="122"/>
      <c r="P337" s="122"/>
      <c r="Q337" s="122"/>
      <c r="R337" s="122"/>
      <c r="S337" s="122"/>
      <c r="T337" s="388">
        <f t="shared" si="80"/>
        <v>0</v>
      </c>
      <c r="V337" s="388">
        <f t="shared" si="78"/>
        <v>0</v>
      </c>
    </row>
    <row r="338" spans="1:28" ht="15.75" hidden="1" thickBot="1">
      <c r="A338" s="266">
        <v>25</v>
      </c>
      <c r="B338" s="289" t="s">
        <v>356</v>
      </c>
      <c r="C338" s="415">
        <f>Mat!C88</f>
        <v>0</v>
      </c>
      <c r="D338" s="415">
        <f>Mat!D88</f>
        <v>0</v>
      </c>
      <c r="E338" s="378">
        <f>Mat!E88</f>
        <v>0</v>
      </c>
      <c r="F338" s="195">
        <f t="shared" si="79"/>
        <v>0</v>
      </c>
      <c r="G338" s="122"/>
      <c r="L338" s="122"/>
      <c r="M338" s="122"/>
      <c r="N338" s="122"/>
      <c r="O338" s="122"/>
      <c r="P338" s="122"/>
      <c r="Q338" s="122"/>
      <c r="R338" s="122"/>
      <c r="S338" s="122"/>
      <c r="T338" s="388">
        <f t="shared" si="80"/>
        <v>0</v>
      </c>
      <c r="V338" s="388">
        <f t="shared" si="78"/>
        <v>0</v>
      </c>
    </row>
    <row r="339" spans="1:28" hidden="1">
      <c r="B339" s="280"/>
      <c r="C339" s="37"/>
      <c r="D339" s="37"/>
      <c r="E339" s="37"/>
      <c r="F339" s="37"/>
      <c r="G339" s="37"/>
    </row>
    <row r="340" spans="1:28" hidden="1">
      <c r="A340" s="281" t="s">
        <v>402</v>
      </c>
      <c r="B340" s="282"/>
      <c r="C340" s="4"/>
      <c r="D340" s="37"/>
      <c r="E340" s="37"/>
      <c r="F340" s="37"/>
      <c r="G340" s="37"/>
      <c r="H340" s="37"/>
    </row>
    <row r="341" spans="1:28" ht="19.5" hidden="1" thickBot="1">
      <c r="A341" s="281" t="s">
        <v>20</v>
      </c>
      <c r="B341" s="286" t="s">
        <v>16</v>
      </c>
      <c r="C341" s="290" t="s">
        <v>398</v>
      </c>
      <c r="D341" s="127"/>
      <c r="E341" s="127"/>
      <c r="F341" s="127"/>
      <c r="G341" s="224"/>
      <c r="H341" s="224"/>
      <c r="I341" s="224"/>
      <c r="J341" s="224"/>
      <c r="K341" s="224"/>
    </row>
    <row r="342" spans="1:28" ht="24.95" hidden="1" customHeight="1">
      <c r="A342" s="583" t="s">
        <v>2</v>
      </c>
      <c r="B342" s="585" t="s">
        <v>406</v>
      </c>
      <c r="C342" s="48" t="s">
        <v>395</v>
      </c>
      <c r="D342" s="48" t="s">
        <v>407</v>
      </c>
      <c r="E342" s="48" t="s">
        <v>397</v>
      </c>
      <c r="F342" s="626" t="s">
        <v>19</v>
      </c>
      <c r="H342" s="122"/>
      <c r="I342" s="122"/>
      <c r="J342" s="122"/>
      <c r="K342" s="122"/>
      <c r="R342" s="268"/>
      <c r="S342" s="268"/>
      <c r="T342" s="389" t="s">
        <v>3</v>
      </c>
      <c r="V342" s="624" t="s">
        <v>19</v>
      </c>
      <c r="Y342" s="268"/>
      <c r="Z342" s="268"/>
      <c r="AA342" s="268"/>
      <c r="AB342" s="268"/>
    </row>
    <row r="343" spans="1:28" ht="24.95" hidden="1" customHeight="1" thickBot="1">
      <c r="A343" s="584"/>
      <c r="B343" s="586"/>
      <c r="C343" s="138" t="s">
        <v>408</v>
      </c>
      <c r="D343" s="138" t="s">
        <v>408</v>
      </c>
      <c r="E343" s="139" t="s">
        <v>409</v>
      </c>
      <c r="F343" s="590"/>
      <c r="H343" s="4"/>
      <c r="I343" s="4"/>
      <c r="J343" s="4"/>
      <c r="K343" s="4"/>
      <c r="R343" s="268"/>
      <c r="S343" s="268"/>
      <c r="T343" s="390" t="s">
        <v>110</v>
      </c>
      <c r="V343" s="625"/>
      <c r="Y343" s="268"/>
      <c r="Z343" s="268"/>
      <c r="AA343" s="268"/>
      <c r="AB343" s="268"/>
    </row>
    <row r="344" spans="1:28" hidden="1">
      <c r="A344" s="294">
        <v>1</v>
      </c>
      <c r="B344" s="295" t="s">
        <v>190</v>
      </c>
      <c r="C344" s="373">
        <f>Mat!C106</f>
        <v>0</v>
      </c>
      <c r="D344" s="373">
        <f>Mat!D106</f>
        <v>0</v>
      </c>
      <c r="E344" s="374">
        <f>Mat!E106</f>
        <v>0</v>
      </c>
      <c r="F344" s="187">
        <f>V344</f>
        <v>0</v>
      </c>
      <c r="G344" s="122"/>
      <c r="H344" s="4"/>
      <c r="I344" s="4"/>
      <c r="J344" s="4"/>
      <c r="K344" s="4"/>
      <c r="N344" s="122"/>
      <c r="O344" s="122"/>
      <c r="P344" s="122"/>
      <c r="Q344" s="122"/>
      <c r="R344" s="122"/>
      <c r="S344" s="122"/>
      <c r="T344" s="388">
        <f>IF(D344=0,0,ROUNDDOWN(C344/D344,1))</f>
        <v>0</v>
      </c>
      <c r="V344" s="388">
        <f t="shared" ref="V344:V368" si="81">IF(OR(C344=0,D344=0),0,IF(T344&lt;0.1,1,IF(E344=0,VLOOKUP(T344,vew,2),IF(E344=10,VLOOKUP(T344,vew,3),IF(E344=20,VLOOKUP(T344,vew,4),IF(E344=30,VLOOKUP(T344,vew,5),IF(E344=40,VLOOKUP(T344,vew,6),IF(E344=50,VLOOKUP(T344,vew,7)))))))))</f>
        <v>0</v>
      </c>
    </row>
    <row r="345" spans="1:28" hidden="1">
      <c r="A345" s="296">
        <v>2</v>
      </c>
      <c r="B345" s="205" t="s">
        <v>191</v>
      </c>
      <c r="C345" s="377">
        <f>Mat!C107</f>
        <v>0</v>
      </c>
      <c r="D345" s="377">
        <f>Mat!D107</f>
        <v>0</v>
      </c>
      <c r="E345" s="375">
        <f>Mat!E107</f>
        <v>0</v>
      </c>
      <c r="F345" s="189">
        <f t="shared" ref="F345:F368" si="82">V345</f>
        <v>0</v>
      </c>
      <c r="G345" s="122"/>
      <c r="H345" s="4"/>
      <c r="I345" s="4"/>
      <c r="J345" s="4"/>
      <c r="K345" s="4"/>
      <c r="N345" s="122"/>
      <c r="O345" s="122"/>
      <c r="P345" s="122"/>
      <c r="Q345" s="122"/>
      <c r="R345" s="122"/>
      <c r="S345" s="122"/>
      <c r="T345" s="388">
        <f t="shared" ref="T345:T368" si="83">IF(D345=0,0,ROUNDDOWN(C345/D345,1))</f>
        <v>0</v>
      </c>
      <c r="V345" s="388">
        <f t="shared" si="81"/>
        <v>0</v>
      </c>
    </row>
    <row r="346" spans="1:28" hidden="1">
      <c r="A346" s="296">
        <v>3</v>
      </c>
      <c r="B346" s="205" t="s">
        <v>192</v>
      </c>
      <c r="C346" s="377">
        <f>Mat!C108</f>
        <v>0</v>
      </c>
      <c r="D346" s="377">
        <f>Mat!D108</f>
        <v>0</v>
      </c>
      <c r="E346" s="375">
        <f>Mat!E108</f>
        <v>0</v>
      </c>
      <c r="F346" s="189">
        <f t="shared" si="82"/>
        <v>0</v>
      </c>
      <c r="G346" s="122"/>
      <c r="H346" s="4"/>
      <c r="I346" s="4"/>
      <c r="J346" s="4"/>
      <c r="K346" s="4"/>
      <c r="N346" s="122"/>
      <c r="O346" s="122"/>
      <c r="P346" s="122"/>
      <c r="Q346" s="122"/>
      <c r="R346" s="122"/>
      <c r="S346" s="122"/>
      <c r="T346" s="388">
        <f t="shared" si="83"/>
        <v>0</v>
      </c>
      <c r="V346" s="388">
        <f t="shared" si="81"/>
        <v>0</v>
      </c>
    </row>
    <row r="347" spans="1:28" hidden="1">
      <c r="A347" s="296">
        <v>4</v>
      </c>
      <c r="B347" s="205" t="s">
        <v>312</v>
      </c>
      <c r="C347" s="377">
        <f>Mat!C109</f>
        <v>0</v>
      </c>
      <c r="D347" s="377">
        <f>Mat!D109</f>
        <v>0</v>
      </c>
      <c r="E347" s="375">
        <f>Mat!E109</f>
        <v>0</v>
      </c>
      <c r="F347" s="189">
        <f t="shared" si="82"/>
        <v>0</v>
      </c>
      <c r="G347" s="122"/>
      <c r="H347" s="4"/>
      <c r="I347" s="4"/>
      <c r="J347" s="4"/>
      <c r="K347" s="4"/>
      <c r="N347" s="122"/>
      <c r="O347" s="122"/>
      <c r="P347" s="122"/>
      <c r="Q347" s="122"/>
      <c r="R347" s="122"/>
      <c r="S347" s="122"/>
      <c r="T347" s="388">
        <f t="shared" si="83"/>
        <v>0</v>
      </c>
      <c r="V347" s="388">
        <f t="shared" si="81"/>
        <v>0</v>
      </c>
    </row>
    <row r="348" spans="1:28" hidden="1">
      <c r="A348" s="296">
        <v>5</v>
      </c>
      <c r="B348" s="205" t="s">
        <v>313</v>
      </c>
      <c r="C348" s="377">
        <f>Mat!C110</f>
        <v>0</v>
      </c>
      <c r="D348" s="377">
        <f>Mat!D110</f>
        <v>0</v>
      </c>
      <c r="E348" s="375">
        <f>Mat!E110</f>
        <v>0</v>
      </c>
      <c r="F348" s="189">
        <f t="shared" si="82"/>
        <v>0</v>
      </c>
      <c r="G348" s="122"/>
      <c r="H348" s="4"/>
      <c r="I348" s="4"/>
      <c r="J348" s="4"/>
      <c r="K348" s="4"/>
      <c r="N348" s="122"/>
      <c r="O348" s="122"/>
      <c r="P348" s="122"/>
      <c r="Q348" s="122"/>
      <c r="R348" s="122"/>
      <c r="S348" s="122"/>
      <c r="T348" s="388">
        <f t="shared" si="83"/>
        <v>0</v>
      </c>
      <c r="V348" s="388">
        <f t="shared" si="81"/>
        <v>0</v>
      </c>
    </row>
    <row r="349" spans="1:28" hidden="1">
      <c r="A349" s="296">
        <v>6</v>
      </c>
      <c r="B349" s="205" t="s">
        <v>314</v>
      </c>
      <c r="C349" s="377">
        <f>Mat!C111</f>
        <v>0</v>
      </c>
      <c r="D349" s="377">
        <f>Mat!D111</f>
        <v>0</v>
      </c>
      <c r="E349" s="375">
        <f>Mat!E111</f>
        <v>0</v>
      </c>
      <c r="F349" s="189">
        <f t="shared" si="82"/>
        <v>0</v>
      </c>
      <c r="G349" s="122"/>
      <c r="H349" s="4"/>
      <c r="I349" s="4"/>
      <c r="J349" s="4"/>
      <c r="K349" s="4"/>
      <c r="N349" s="122"/>
      <c r="O349" s="122"/>
      <c r="P349" s="122"/>
      <c r="Q349" s="122"/>
      <c r="R349" s="122"/>
      <c r="S349" s="122"/>
      <c r="T349" s="388">
        <f t="shared" si="83"/>
        <v>0</v>
      </c>
      <c r="V349" s="388">
        <f t="shared" si="81"/>
        <v>0</v>
      </c>
    </row>
    <row r="350" spans="1:28" hidden="1">
      <c r="A350" s="296">
        <v>7</v>
      </c>
      <c r="B350" s="205" t="s">
        <v>315</v>
      </c>
      <c r="C350" s="377">
        <f>Mat!C112</f>
        <v>0</v>
      </c>
      <c r="D350" s="377">
        <f>Mat!D112</f>
        <v>0</v>
      </c>
      <c r="E350" s="375">
        <f>Mat!E112</f>
        <v>0</v>
      </c>
      <c r="F350" s="189">
        <f t="shared" si="82"/>
        <v>0</v>
      </c>
      <c r="G350" s="122"/>
      <c r="H350" s="4"/>
      <c r="I350" s="4"/>
      <c r="J350" s="4"/>
      <c r="K350" s="4"/>
      <c r="N350" s="122"/>
      <c r="O350" s="122"/>
      <c r="P350" s="122"/>
      <c r="Q350" s="122"/>
      <c r="R350" s="122"/>
      <c r="S350" s="122"/>
      <c r="T350" s="388">
        <f t="shared" si="83"/>
        <v>0</v>
      </c>
      <c r="V350" s="388">
        <f t="shared" si="81"/>
        <v>0</v>
      </c>
    </row>
    <row r="351" spans="1:28" hidden="1">
      <c r="A351" s="296">
        <v>8</v>
      </c>
      <c r="B351" s="205" t="s">
        <v>316</v>
      </c>
      <c r="C351" s="377">
        <f>Mat!C113</f>
        <v>0</v>
      </c>
      <c r="D351" s="377">
        <f>Mat!D113</f>
        <v>0</v>
      </c>
      <c r="E351" s="375">
        <f>Mat!E113</f>
        <v>0</v>
      </c>
      <c r="F351" s="189">
        <f t="shared" si="82"/>
        <v>0</v>
      </c>
      <c r="G351" s="122"/>
      <c r="H351" s="4"/>
      <c r="I351" s="4"/>
      <c r="J351" s="4"/>
      <c r="K351" s="4"/>
      <c r="N351" s="122"/>
      <c r="O351" s="122"/>
      <c r="P351" s="122"/>
      <c r="Q351" s="122"/>
      <c r="R351" s="122"/>
      <c r="S351" s="122"/>
      <c r="T351" s="388">
        <f t="shared" si="83"/>
        <v>0</v>
      </c>
      <c r="V351" s="388">
        <f t="shared" si="81"/>
        <v>0</v>
      </c>
    </row>
    <row r="352" spans="1:28" hidden="1">
      <c r="A352" s="296">
        <v>9</v>
      </c>
      <c r="B352" s="205" t="s">
        <v>317</v>
      </c>
      <c r="C352" s="377">
        <f>Mat!C114</f>
        <v>0</v>
      </c>
      <c r="D352" s="377">
        <f>Mat!D114</f>
        <v>0</v>
      </c>
      <c r="E352" s="375">
        <f>Mat!E114</f>
        <v>0</v>
      </c>
      <c r="F352" s="189">
        <f t="shared" si="82"/>
        <v>0</v>
      </c>
      <c r="G352" s="122"/>
      <c r="H352" s="4"/>
      <c r="I352" s="4"/>
      <c r="J352" s="4"/>
      <c r="K352" s="4"/>
      <c r="N352" s="122"/>
      <c r="O352" s="122"/>
      <c r="P352" s="122"/>
      <c r="Q352" s="122"/>
      <c r="R352" s="122"/>
      <c r="S352" s="122"/>
      <c r="T352" s="388">
        <f t="shared" si="83"/>
        <v>0</v>
      </c>
      <c r="V352" s="388">
        <f t="shared" si="81"/>
        <v>0</v>
      </c>
    </row>
    <row r="353" spans="1:22" hidden="1">
      <c r="A353" s="296">
        <v>10</v>
      </c>
      <c r="B353" s="205" t="s">
        <v>318</v>
      </c>
      <c r="C353" s="377">
        <f>Mat!C115</f>
        <v>0</v>
      </c>
      <c r="D353" s="377">
        <f>Mat!D115</f>
        <v>0</v>
      </c>
      <c r="E353" s="375">
        <f>Mat!E115</f>
        <v>0</v>
      </c>
      <c r="F353" s="189">
        <f t="shared" si="82"/>
        <v>0</v>
      </c>
      <c r="G353" s="122"/>
      <c r="H353" s="37"/>
      <c r="I353" s="37"/>
      <c r="J353" s="37"/>
      <c r="K353" s="37"/>
      <c r="N353" s="122"/>
      <c r="O353" s="122"/>
      <c r="P353" s="122"/>
      <c r="Q353" s="122"/>
      <c r="R353" s="122"/>
      <c r="S353" s="122"/>
      <c r="T353" s="388">
        <f t="shared" si="83"/>
        <v>0</v>
      </c>
      <c r="V353" s="388">
        <f t="shared" si="81"/>
        <v>0</v>
      </c>
    </row>
    <row r="354" spans="1:22" hidden="1">
      <c r="A354" s="296">
        <v>11</v>
      </c>
      <c r="B354" s="205" t="s">
        <v>357</v>
      </c>
      <c r="C354" s="377">
        <f>Mat!C116</f>
        <v>0</v>
      </c>
      <c r="D354" s="377">
        <f>Mat!D116</f>
        <v>0</v>
      </c>
      <c r="E354" s="375">
        <f>Mat!E116</f>
        <v>0</v>
      </c>
      <c r="F354" s="189">
        <f t="shared" si="82"/>
        <v>0</v>
      </c>
      <c r="G354" s="122"/>
      <c r="H354" s="275"/>
      <c r="I354" s="275"/>
      <c r="J354" s="275"/>
      <c r="K354" s="275"/>
      <c r="N354" s="122"/>
      <c r="O354" s="122"/>
      <c r="P354" s="122"/>
      <c r="Q354" s="122"/>
      <c r="R354" s="122"/>
      <c r="S354" s="122"/>
      <c r="T354" s="388">
        <f t="shared" si="83"/>
        <v>0</v>
      </c>
      <c r="V354" s="388">
        <f t="shared" si="81"/>
        <v>0</v>
      </c>
    </row>
    <row r="355" spans="1:22" hidden="1">
      <c r="A355" s="296">
        <v>12</v>
      </c>
      <c r="B355" s="205" t="s">
        <v>358</v>
      </c>
      <c r="C355" s="377">
        <f>Mat!C117</f>
        <v>0</v>
      </c>
      <c r="D355" s="377">
        <f>Mat!D117</f>
        <v>0</v>
      </c>
      <c r="E355" s="375">
        <f>Mat!E117</f>
        <v>0</v>
      </c>
      <c r="F355" s="189">
        <f t="shared" si="82"/>
        <v>0</v>
      </c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388">
        <f t="shared" si="83"/>
        <v>0</v>
      </c>
      <c r="V355" s="388">
        <f t="shared" si="81"/>
        <v>0</v>
      </c>
    </row>
    <row r="356" spans="1:22" hidden="1">
      <c r="A356" s="296">
        <v>13</v>
      </c>
      <c r="B356" s="205" t="s">
        <v>359</v>
      </c>
      <c r="C356" s="377">
        <f>Mat!C118</f>
        <v>0</v>
      </c>
      <c r="D356" s="377">
        <f>Mat!D118</f>
        <v>0</v>
      </c>
      <c r="E356" s="375">
        <f>Mat!E118</f>
        <v>0</v>
      </c>
      <c r="F356" s="189">
        <f t="shared" si="82"/>
        <v>0</v>
      </c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388">
        <f t="shared" si="83"/>
        <v>0</v>
      </c>
      <c r="V356" s="388">
        <f t="shared" si="81"/>
        <v>0</v>
      </c>
    </row>
    <row r="357" spans="1:22" hidden="1">
      <c r="A357" s="296">
        <v>14</v>
      </c>
      <c r="B357" s="205" t="s">
        <v>360</v>
      </c>
      <c r="C357" s="377">
        <f>Mat!C119</f>
        <v>0</v>
      </c>
      <c r="D357" s="377">
        <f>Mat!D119</f>
        <v>0</v>
      </c>
      <c r="E357" s="375">
        <f>Mat!E119</f>
        <v>0</v>
      </c>
      <c r="F357" s="189">
        <f t="shared" si="82"/>
        <v>0</v>
      </c>
      <c r="G357" s="122"/>
      <c r="H357" s="122"/>
      <c r="I357" s="4"/>
      <c r="J357" s="275"/>
      <c r="K357" s="275"/>
      <c r="L357" s="122"/>
      <c r="M357" s="122"/>
      <c r="N357" s="122"/>
      <c r="O357" s="122"/>
      <c r="P357" s="122"/>
      <c r="Q357" s="122"/>
      <c r="R357" s="122"/>
      <c r="S357" s="122"/>
      <c r="T357" s="388">
        <f t="shared" si="83"/>
        <v>0</v>
      </c>
      <c r="V357" s="388">
        <f t="shared" si="81"/>
        <v>0</v>
      </c>
    </row>
    <row r="358" spans="1:22" hidden="1">
      <c r="A358" s="296">
        <v>15</v>
      </c>
      <c r="B358" s="205" t="s">
        <v>361</v>
      </c>
      <c r="C358" s="377">
        <f>Mat!C120</f>
        <v>0</v>
      </c>
      <c r="D358" s="377">
        <f>Mat!D120</f>
        <v>0</v>
      </c>
      <c r="E358" s="375">
        <f>Mat!E120</f>
        <v>0</v>
      </c>
      <c r="F358" s="189">
        <f t="shared" si="82"/>
        <v>0</v>
      </c>
      <c r="G358" s="122"/>
      <c r="H358" s="122"/>
      <c r="I358" s="4"/>
      <c r="J358" s="275"/>
      <c r="K358" s="275"/>
      <c r="L358" s="122"/>
      <c r="M358" s="122"/>
      <c r="N358" s="122"/>
      <c r="O358" s="122"/>
      <c r="P358" s="122"/>
      <c r="Q358" s="122"/>
      <c r="R358" s="122"/>
      <c r="S358" s="122"/>
      <c r="T358" s="388">
        <f t="shared" si="83"/>
        <v>0</v>
      </c>
      <c r="V358" s="388">
        <f t="shared" si="81"/>
        <v>0</v>
      </c>
    </row>
    <row r="359" spans="1:22" hidden="1">
      <c r="A359" s="296">
        <v>16</v>
      </c>
      <c r="B359" s="205" t="s">
        <v>362</v>
      </c>
      <c r="C359" s="377">
        <f>Mat!C121</f>
        <v>0</v>
      </c>
      <c r="D359" s="377">
        <f>Mat!D121</f>
        <v>0</v>
      </c>
      <c r="E359" s="375">
        <f>Mat!E121</f>
        <v>0</v>
      </c>
      <c r="F359" s="189">
        <f t="shared" si="82"/>
        <v>0</v>
      </c>
      <c r="G359" s="122"/>
      <c r="H359" s="122"/>
      <c r="I359" s="4"/>
      <c r="J359" s="275"/>
      <c r="K359" s="275"/>
      <c r="L359" s="122"/>
      <c r="M359" s="122"/>
      <c r="N359" s="122"/>
      <c r="O359" s="122"/>
      <c r="P359" s="122"/>
      <c r="Q359" s="122"/>
      <c r="R359" s="122"/>
      <c r="S359" s="122"/>
      <c r="T359" s="388">
        <f t="shared" si="83"/>
        <v>0</v>
      </c>
      <c r="V359" s="388">
        <f t="shared" si="81"/>
        <v>0</v>
      </c>
    </row>
    <row r="360" spans="1:22" hidden="1">
      <c r="A360" s="296">
        <v>17</v>
      </c>
      <c r="B360" s="205" t="s">
        <v>363</v>
      </c>
      <c r="C360" s="377">
        <f>Mat!C122</f>
        <v>0</v>
      </c>
      <c r="D360" s="377">
        <f>Mat!D122</f>
        <v>0</v>
      </c>
      <c r="E360" s="375">
        <f>Mat!E122</f>
        <v>0</v>
      </c>
      <c r="F360" s="189">
        <f t="shared" si="82"/>
        <v>0</v>
      </c>
      <c r="G360" s="122"/>
      <c r="H360" s="122"/>
      <c r="I360" s="4"/>
      <c r="J360" s="275"/>
      <c r="K360" s="275"/>
      <c r="L360" s="122"/>
      <c r="M360" s="122"/>
      <c r="N360" s="122"/>
      <c r="O360" s="122"/>
      <c r="P360" s="122"/>
      <c r="Q360" s="122"/>
      <c r="R360" s="122"/>
      <c r="S360" s="122"/>
      <c r="T360" s="388">
        <f t="shared" si="83"/>
        <v>0</v>
      </c>
      <c r="V360" s="388">
        <f t="shared" si="81"/>
        <v>0</v>
      </c>
    </row>
    <row r="361" spans="1:22" hidden="1">
      <c r="A361" s="296">
        <v>18</v>
      </c>
      <c r="B361" s="205" t="s">
        <v>364</v>
      </c>
      <c r="C361" s="377">
        <f>Mat!C123</f>
        <v>0</v>
      </c>
      <c r="D361" s="377">
        <f>Mat!D123</f>
        <v>0</v>
      </c>
      <c r="E361" s="375">
        <f>Mat!E123</f>
        <v>0</v>
      </c>
      <c r="F361" s="189">
        <f t="shared" si="82"/>
        <v>0</v>
      </c>
      <c r="G361" s="122"/>
      <c r="H361" s="122"/>
      <c r="I361" s="4"/>
      <c r="J361" s="275"/>
      <c r="K361" s="275"/>
      <c r="L361" s="122"/>
      <c r="M361" s="122"/>
      <c r="N361" s="122"/>
      <c r="O361" s="122"/>
      <c r="P361" s="122"/>
      <c r="Q361" s="122"/>
      <c r="R361" s="122"/>
      <c r="S361" s="122"/>
      <c r="T361" s="388">
        <f t="shared" si="83"/>
        <v>0</v>
      </c>
      <c r="V361" s="388">
        <f t="shared" si="81"/>
        <v>0</v>
      </c>
    </row>
    <row r="362" spans="1:22" hidden="1">
      <c r="A362" s="296">
        <v>19</v>
      </c>
      <c r="B362" s="205" t="s">
        <v>365</v>
      </c>
      <c r="C362" s="377">
        <f>Mat!C124</f>
        <v>0</v>
      </c>
      <c r="D362" s="377">
        <f>Mat!D124</f>
        <v>0</v>
      </c>
      <c r="E362" s="375">
        <f>Mat!E124</f>
        <v>0</v>
      </c>
      <c r="F362" s="189">
        <f t="shared" si="82"/>
        <v>0</v>
      </c>
      <c r="G362" s="122"/>
      <c r="H362" s="122"/>
      <c r="I362" s="4"/>
      <c r="J362" s="275"/>
      <c r="K362" s="275"/>
      <c r="L362" s="122"/>
      <c r="M362" s="122"/>
      <c r="N362" s="122"/>
      <c r="O362" s="122"/>
      <c r="P362" s="122"/>
      <c r="Q362" s="122"/>
      <c r="R362" s="122"/>
      <c r="S362" s="122"/>
      <c r="T362" s="388">
        <f t="shared" si="83"/>
        <v>0</v>
      </c>
      <c r="V362" s="388">
        <f t="shared" si="81"/>
        <v>0</v>
      </c>
    </row>
    <row r="363" spans="1:22" hidden="1">
      <c r="A363" s="296">
        <v>20</v>
      </c>
      <c r="B363" s="205" t="s">
        <v>366</v>
      </c>
      <c r="C363" s="377">
        <f>Mat!C125</f>
        <v>0</v>
      </c>
      <c r="D363" s="377">
        <f>Mat!D125</f>
        <v>0</v>
      </c>
      <c r="E363" s="375">
        <f>Mat!E125</f>
        <v>0</v>
      </c>
      <c r="F363" s="189">
        <f t="shared" si="82"/>
        <v>0</v>
      </c>
      <c r="G363" s="122"/>
      <c r="H363" s="122"/>
      <c r="I363" s="4"/>
      <c r="J363" s="275"/>
      <c r="K363" s="275"/>
      <c r="L363" s="122"/>
      <c r="M363" s="122"/>
      <c r="N363" s="122"/>
      <c r="O363" s="122"/>
      <c r="P363" s="122"/>
      <c r="Q363" s="122"/>
      <c r="R363" s="122"/>
      <c r="S363" s="122"/>
      <c r="T363" s="388">
        <f t="shared" si="83"/>
        <v>0</v>
      </c>
      <c r="V363" s="388">
        <f t="shared" si="81"/>
        <v>0</v>
      </c>
    </row>
    <row r="364" spans="1:22" hidden="1">
      <c r="A364" s="296">
        <v>21</v>
      </c>
      <c r="B364" s="205" t="s">
        <v>367</v>
      </c>
      <c r="C364" s="377">
        <f>Mat!C126</f>
        <v>0</v>
      </c>
      <c r="D364" s="377">
        <f>Mat!D126</f>
        <v>0</v>
      </c>
      <c r="E364" s="375">
        <f>Mat!E126</f>
        <v>0</v>
      </c>
      <c r="F364" s="189">
        <f t="shared" si="82"/>
        <v>0</v>
      </c>
      <c r="G364" s="122"/>
      <c r="H364" s="122"/>
      <c r="I364" s="4"/>
      <c r="J364" s="275"/>
      <c r="K364" s="275"/>
      <c r="L364" s="122"/>
      <c r="M364" s="122"/>
      <c r="N364" s="122"/>
      <c r="O364" s="122"/>
      <c r="P364" s="122"/>
      <c r="Q364" s="122"/>
      <c r="R364" s="122"/>
      <c r="S364" s="122"/>
      <c r="T364" s="388">
        <f t="shared" si="83"/>
        <v>0</v>
      </c>
      <c r="V364" s="388">
        <f t="shared" si="81"/>
        <v>0</v>
      </c>
    </row>
    <row r="365" spans="1:22" hidden="1">
      <c r="A365" s="296">
        <v>22</v>
      </c>
      <c r="B365" s="205" t="s">
        <v>368</v>
      </c>
      <c r="C365" s="377">
        <f>Mat!C127</f>
        <v>0</v>
      </c>
      <c r="D365" s="377">
        <f>Mat!D127</f>
        <v>0</v>
      </c>
      <c r="E365" s="375">
        <f>Mat!E127</f>
        <v>0</v>
      </c>
      <c r="F365" s="189">
        <f t="shared" si="82"/>
        <v>0</v>
      </c>
      <c r="G365" s="122"/>
      <c r="H365" s="122"/>
      <c r="I365" s="4"/>
      <c r="J365" s="275"/>
      <c r="K365" s="275"/>
      <c r="L365" s="122"/>
      <c r="M365" s="122"/>
      <c r="N365" s="122"/>
      <c r="O365" s="122"/>
      <c r="P365" s="122"/>
      <c r="Q365" s="122"/>
      <c r="R365" s="122"/>
      <c r="S365" s="122"/>
      <c r="T365" s="388">
        <f t="shared" si="83"/>
        <v>0</v>
      </c>
      <c r="V365" s="388">
        <f t="shared" si="81"/>
        <v>0</v>
      </c>
    </row>
    <row r="366" spans="1:22" hidden="1">
      <c r="A366" s="296">
        <v>23</v>
      </c>
      <c r="B366" s="205" t="s">
        <v>369</v>
      </c>
      <c r="C366" s="377">
        <f>Mat!C128</f>
        <v>0</v>
      </c>
      <c r="D366" s="377">
        <f>Mat!D128</f>
        <v>0</v>
      </c>
      <c r="E366" s="375">
        <f>Mat!E128</f>
        <v>0</v>
      </c>
      <c r="F366" s="189">
        <f t="shared" si="82"/>
        <v>0</v>
      </c>
      <c r="G366" s="122"/>
      <c r="H366" s="122"/>
      <c r="I366" s="4"/>
      <c r="J366" s="275"/>
      <c r="K366" s="275"/>
      <c r="L366" s="122"/>
      <c r="M366" s="122"/>
      <c r="N366" s="122"/>
      <c r="O366" s="122"/>
      <c r="P366" s="122"/>
      <c r="Q366" s="122"/>
      <c r="R366" s="122"/>
      <c r="S366" s="122"/>
      <c r="T366" s="388">
        <f t="shared" si="83"/>
        <v>0</v>
      </c>
      <c r="V366" s="388">
        <f t="shared" si="81"/>
        <v>0</v>
      </c>
    </row>
    <row r="367" spans="1:22" hidden="1">
      <c r="A367" s="296">
        <v>24</v>
      </c>
      <c r="B367" s="205" t="s">
        <v>370</v>
      </c>
      <c r="C367" s="377">
        <f>Mat!C129</f>
        <v>0</v>
      </c>
      <c r="D367" s="377">
        <f>Mat!D129</f>
        <v>0</v>
      </c>
      <c r="E367" s="375">
        <f>Mat!E129</f>
        <v>0</v>
      </c>
      <c r="F367" s="189">
        <f t="shared" si="82"/>
        <v>0</v>
      </c>
      <c r="G367" s="122"/>
      <c r="H367" s="122"/>
      <c r="I367" s="4"/>
      <c r="J367" s="275"/>
      <c r="K367" s="275"/>
      <c r="L367" s="122"/>
      <c r="M367" s="122"/>
      <c r="N367" s="122"/>
      <c r="O367" s="122"/>
      <c r="P367" s="122"/>
      <c r="Q367" s="122"/>
      <c r="R367" s="122"/>
      <c r="S367" s="122"/>
      <c r="T367" s="388">
        <f t="shared" si="83"/>
        <v>0</v>
      </c>
      <c r="V367" s="388">
        <f t="shared" si="81"/>
        <v>0</v>
      </c>
    </row>
    <row r="368" spans="1:22" ht="15.75" hidden="1" thickBot="1">
      <c r="A368" s="297">
        <v>25</v>
      </c>
      <c r="B368" s="298" t="s">
        <v>371</v>
      </c>
      <c r="C368" s="415">
        <f>Mat!C130</f>
        <v>0</v>
      </c>
      <c r="D368" s="415">
        <f>Mat!D130</f>
        <v>0</v>
      </c>
      <c r="E368" s="378">
        <f>Mat!E130</f>
        <v>0</v>
      </c>
      <c r="F368" s="195">
        <f t="shared" si="82"/>
        <v>0</v>
      </c>
      <c r="G368" s="122"/>
      <c r="H368" s="122"/>
      <c r="I368" s="4"/>
      <c r="J368" s="275"/>
      <c r="K368" s="275"/>
      <c r="L368" s="122"/>
      <c r="M368" s="122"/>
      <c r="N368" s="122"/>
      <c r="O368" s="122"/>
      <c r="P368" s="122"/>
      <c r="Q368" s="122"/>
      <c r="R368" s="122"/>
      <c r="S368" s="122"/>
      <c r="T368" s="388">
        <f t="shared" si="83"/>
        <v>0</v>
      </c>
      <c r="V368" s="388">
        <f t="shared" si="81"/>
        <v>0</v>
      </c>
    </row>
    <row r="369" spans="1:28" hidden="1">
      <c r="B369" s="280"/>
      <c r="C369" s="37"/>
      <c r="D369" s="37"/>
      <c r="E369" s="37"/>
      <c r="F369" s="37"/>
      <c r="G369" s="37"/>
      <c r="H369" s="37"/>
    </row>
    <row r="370" spans="1:28" hidden="1">
      <c r="A370" s="281" t="s">
        <v>403</v>
      </c>
      <c r="B370" s="282"/>
      <c r="C370" s="4"/>
      <c r="D370" s="37"/>
      <c r="E370" s="37"/>
      <c r="F370" s="37"/>
      <c r="G370" s="37"/>
      <c r="H370" s="37"/>
      <c r="N370" s="299"/>
      <c r="O370" s="299"/>
      <c r="P370" s="300"/>
      <c r="Q370" s="301"/>
      <c r="R370" s="301"/>
      <c r="S370" s="301"/>
      <c r="T370" s="391"/>
      <c r="U370" s="391"/>
    </row>
    <row r="371" spans="1:28" ht="15.75" hidden="1" thickBot="1">
      <c r="A371" s="275" t="s">
        <v>21</v>
      </c>
      <c r="B371" s="286" t="s">
        <v>16</v>
      </c>
      <c r="C371" s="303" t="s">
        <v>404</v>
      </c>
      <c r="D371" s="127"/>
      <c r="E371" s="127"/>
      <c r="F371" s="127"/>
      <c r="G371" s="127"/>
      <c r="H371" s="127"/>
      <c r="I371" s="224"/>
      <c r="J371" s="224"/>
      <c r="K371" s="224"/>
      <c r="O371" s="299"/>
      <c r="P371" s="300"/>
      <c r="Q371" s="299"/>
      <c r="R371" s="299"/>
      <c r="S371" s="299"/>
      <c r="T371" s="392"/>
      <c r="U371" s="392"/>
    </row>
    <row r="372" spans="1:28" ht="24.95" hidden="1" customHeight="1">
      <c r="A372" s="583" t="s">
        <v>2</v>
      </c>
      <c r="B372" s="585" t="s">
        <v>406</v>
      </c>
      <c r="C372" s="48" t="s">
        <v>410</v>
      </c>
      <c r="D372" s="48" t="s">
        <v>411</v>
      </c>
      <c r="E372" s="48" t="s">
        <v>412</v>
      </c>
      <c r="F372" s="48" t="s">
        <v>413</v>
      </c>
      <c r="G372" s="48" t="s">
        <v>397</v>
      </c>
      <c r="H372" s="626" t="s">
        <v>111</v>
      </c>
      <c r="O372" s="299"/>
      <c r="P372" s="300"/>
      <c r="Q372" s="299"/>
      <c r="R372" s="304"/>
      <c r="S372" s="304"/>
      <c r="T372" s="384" t="s">
        <v>22</v>
      </c>
      <c r="U372" s="385" t="s">
        <v>23</v>
      </c>
      <c r="V372" s="624" t="s">
        <v>19</v>
      </c>
      <c r="Y372" s="268"/>
      <c r="Z372" s="268"/>
      <c r="AA372" s="268"/>
      <c r="AB372" s="268"/>
    </row>
    <row r="373" spans="1:28" ht="24.95" hidden="1" customHeight="1" thickBot="1">
      <c r="A373" s="584"/>
      <c r="B373" s="586"/>
      <c r="C373" s="138" t="s">
        <v>113</v>
      </c>
      <c r="D373" s="138" t="s">
        <v>114</v>
      </c>
      <c r="E373" s="138" t="s">
        <v>115</v>
      </c>
      <c r="F373" s="138" t="s">
        <v>116</v>
      </c>
      <c r="G373" s="139" t="s">
        <v>409</v>
      </c>
      <c r="H373" s="590"/>
      <c r="O373" s="299"/>
      <c r="P373" s="300"/>
      <c r="Q373" s="299"/>
      <c r="R373" s="304"/>
      <c r="S373" s="304"/>
      <c r="T373" s="393" t="s">
        <v>108</v>
      </c>
      <c r="U373" s="394" t="s">
        <v>110</v>
      </c>
      <c r="V373" s="625"/>
      <c r="Y373" s="268"/>
      <c r="Z373" s="268"/>
      <c r="AA373" s="268"/>
      <c r="AB373" s="268"/>
    </row>
    <row r="374" spans="1:28" hidden="1">
      <c r="A374" s="209">
        <v>1</v>
      </c>
      <c r="B374" s="40" t="s">
        <v>193</v>
      </c>
      <c r="C374" s="423">
        <f>Mat!C150</f>
        <v>0</v>
      </c>
      <c r="D374" s="423">
        <f>Mat!D150</f>
        <v>0</v>
      </c>
      <c r="E374" s="423">
        <f>Mat!E150</f>
        <v>0</v>
      </c>
      <c r="F374" s="423">
        <f>Mat!F150</f>
        <v>0</v>
      </c>
      <c r="G374" s="424">
        <f>Mat!G150</f>
        <v>0</v>
      </c>
      <c r="H374" s="187">
        <f>V374</f>
        <v>0</v>
      </c>
      <c r="I374" s="122"/>
      <c r="M374" s="122"/>
      <c r="N374" s="122"/>
      <c r="O374" s="300"/>
      <c r="P374" s="300"/>
      <c r="Q374" s="300"/>
      <c r="R374" s="300"/>
      <c r="S374" s="300"/>
      <c r="T374" s="388">
        <f>IF(D374=0,0,ROUNDDOWN(C374/D374,2))</f>
        <v>0</v>
      </c>
      <c r="U374" s="388">
        <f>IF(F374=0,0,ROUNDDOWN(E374/F374,2))</f>
        <v>0</v>
      </c>
      <c r="V374" s="388">
        <f>BO!M200</f>
        <v>0</v>
      </c>
    </row>
    <row r="375" spans="1:28" hidden="1">
      <c r="A375" s="200">
        <v>2</v>
      </c>
      <c r="B375" s="39" t="s">
        <v>194</v>
      </c>
      <c r="C375" s="377">
        <f>Mat!C151</f>
        <v>0</v>
      </c>
      <c r="D375" s="377">
        <f>Mat!D151</f>
        <v>0</v>
      </c>
      <c r="E375" s="377">
        <f>Mat!E151</f>
        <v>0</v>
      </c>
      <c r="F375" s="377">
        <f>Mat!F151</f>
        <v>0</v>
      </c>
      <c r="G375" s="375">
        <f>Mat!G151</f>
        <v>0</v>
      </c>
      <c r="H375" s="189">
        <f t="shared" ref="H375:H398" si="84">V375</f>
        <v>0</v>
      </c>
      <c r="I375" s="122"/>
      <c r="M375" s="122"/>
      <c r="N375" s="122"/>
      <c r="O375" s="300"/>
      <c r="P375" s="300"/>
      <c r="Q375" s="300"/>
      <c r="R375" s="300"/>
      <c r="S375" s="300"/>
      <c r="T375" s="388">
        <f t="shared" ref="T375:T398" si="85">IF(D375=0,0,ROUNDDOWN(C375/D375,2))</f>
        <v>0</v>
      </c>
      <c r="U375" s="388">
        <f t="shared" ref="U375:U398" si="86">IF(F375=0,0,ROUNDDOWN(E375/F375,2))</f>
        <v>0</v>
      </c>
      <c r="V375" s="388">
        <f>BO!M201</f>
        <v>0</v>
      </c>
    </row>
    <row r="376" spans="1:28" hidden="1">
      <c r="A376" s="200">
        <v>3</v>
      </c>
      <c r="B376" s="39" t="s">
        <v>195</v>
      </c>
      <c r="C376" s="377">
        <f>Mat!C152</f>
        <v>0</v>
      </c>
      <c r="D376" s="377">
        <f>Mat!D152</f>
        <v>0</v>
      </c>
      <c r="E376" s="377">
        <f>Mat!E152</f>
        <v>0</v>
      </c>
      <c r="F376" s="377">
        <f>Mat!F152</f>
        <v>0</v>
      </c>
      <c r="G376" s="375">
        <f>Mat!G152</f>
        <v>0</v>
      </c>
      <c r="H376" s="189">
        <f t="shared" si="84"/>
        <v>0</v>
      </c>
      <c r="I376" s="122"/>
      <c r="M376" s="122"/>
      <c r="N376" s="122"/>
      <c r="O376" s="300"/>
      <c r="P376" s="300"/>
      <c r="Q376" s="300"/>
      <c r="R376" s="300"/>
      <c r="S376" s="300"/>
      <c r="T376" s="388">
        <f t="shared" si="85"/>
        <v>0</v>
      </c>
      <c r="U376" s="388">
        <f t="shared" si="86"/>
        <v>0</v>
      </c>
      <c r="V376" s="388">
        <f>BO!M202</f>
        <v>0</v>
      </c>
    </row>
    <row r="377" spans="1:28" hidden="1">
      <c r="A377" s="200">
        <v>4</v>
      </c>
      <c r="B377" s="39" t="s">
        <v>319</v>
      </c>
      <c r="C377" s="377">
        <f>Mat!C153</f>
        <v>0</v>
      </c>
      <c r="D377" s="377">
        <f>Mat!D153</f>
        <v>0</v>
      </c>
      <c r="E377" s="377">
        <f>Mat!E153</f>
        <v>0</v>
      </c>
      <c r="F377" s="377">
        <f>Mat!F153</f>
        <v>0</v>
      </c>
      <c r="G377" s="375">
        <f>Mat!G153</f>
        <v>0</v>
      </c>
      <c r="H377" s="189">
        <f t="shared" si="84"/>
        <v>0</v>
      </c>
      <c r="I377" s="122"/>
      <c r="M377" s="122"/>
      <c r="N377" s="122"/>
      <c r="O377" s="300"/>
      <c r="P377" s="300"/>
      <c r="Q377" s="300"/>
      <c r="R377" s="300"/>
      <c r="S377" s="300"/>
      <c r="T377" s="388">
        <f t="shared" si="85"/>
        <v>0</v>
      </c>
      <c r="U377" s="388">
        <f t="shared" si="86"/>
        <v>0</v>
      </c>
      <c r="V377" s="388">
        <f>BO!M203</f>
        <v>0</v>
      </c>
    </row>
    <row r="378" spans="1:28" hidden="1">
      <c r="A378" s="200">
        <v>5</v>
      </c>
      <c r="B378" s="39" t="s">
        <v>320</v>
      </c>
      <c r="C378" s="377">
        <f>Mat!C154</f>
        <v>0</v>
      </c>
      <c r="D378" s="377">
        <f>Mat!D154</f>
        <v>0</v>
      </c>
      <c r="E378" s="377">
        <f>Mat!E154</f>
        <v>0</v>
      </c>
      <c r="F378" s="377">
        <f>Mat!F154</f>
        <v>0</v>
      </c>
      <c r="G378" s="375">
        <f>Mat!G154</f>
        <v>0</v>
      </c>
      <c r="H378" s="189">
        <f t="shared" si="84"/>
        <v>0</v>
      </c>
      <c r="I378" s="122"/>
      <c r="M378" s="122"/>
      <c r="N378" s="122"/>
      <c r="O378" s="300"/>
      <c r="P378" s="300"/>
      <c r="Q378" s="300"/>
      <c r="R378" s="300"/>
      <c r="S378" s="300"/>
      <c r="T378" s="388">
        <f t="shared" si="85"/>
        <v>0</v>
      </c>
      <c r="U378" s="388">
        <f t="shared" si="86"/>
        <v>0</v>
      </c>
      <c r="V378" s="388">
        <f>BO!M204</f>
        <v>0</v>
      </c>
    </row>
    <row r="379" spans="1:28" hidden="1">
      <c r="A379" s="200">
        <v>6</v>
      </c>
      <c r="B379" s="39" t="s">
        <v>321</v>
      </c>
      <c r="C379" s="377">
        <f>Mat!C155</f>
        <v>0</v>
      </c>
      <c r="D379" s="377">
        <f>Mat!D155</f>
        <v>0</v>
      </c>
      <c r="E379" s="377">
        <f>Mat!E155</f>
        <v>0</v>
      </c>
      <c r="F379" s="377">
        <f>Mat!F155</f>
        <v>0</v>
      </c>
      <c r="G379" s="375">
        <f>Mat!G155</f>
        <v>0</v>
      </c>
      <c r="H379" s="189">
        <f t="shared" si="84"/>
        <v>0</v>
      </c>
      <c r="I379" s="122"/>
      <c r="M379" s="122"/>
      <c r="N379" s="122"/>
      <c r="O379" s="300"/>
      <c r="P379" s="300"/>
      <c r="Q379" s="300"/>
      <c r="R379" s="300"/>
      <c r="S379" s="300"/>
      <c r="T379" s="388">
        <f t="shared" si="85"/>
        <v>0</v>
      </c>
      <c r="U379" s="388">
        <f t="shared" si="86"/>
        <v>0</v>
      </c>
      <c r="V379" s="388">
        <f>BO!M205</f>
        <v>0</v>
      </c>
    </row>
    <row r="380" spans="1:28" hidden="1">
      <c r="A380" s="200">
        <v>7</v>
      </c>
      <c r="B380" s="39" t="s">
        <v>322</v>
      </c>
      <c r="C380" s="377">
        <f>Mat!C156</f>
        <v>0</v>
      </c>
      <c r="D380" s="377">
        <f>Mat!D156</f>
        <v>0</v>
      </c>
      <c r="E380" s="377">
        <f>Mat!E156</f>
        <v>0</v>
      </c>
      <c r="F380" s="377">
        <f>Mat!F156</f>
        <v>0</v>
      </c>
      <c r="G380" s="375">
        <f>Mat!G156</f>
        <v>0</v>
      </c>
      <c r="H380" s="189">
        <f t="shared" si="84"/>
        <v>0</v>
      </c>
      <c r="I380" s="122"/>
      <c r="M380" s="122"/>
      <c r="N380" s="122"/>
      <c r="O380" s="300"/>
      <c r="P380" s="300"/>
      <c r="Q380" s="300"/>
      <c r="R380" s="300"/>
      <c r="S380" s="300"/>
      <c r="T380" s="388">
        <f t="shared" si="85"/>
        <v>0</v>
      </c>
      <c r="U380" s="388">
        <f t="shared" si="86"/>
        <v>0</v>
      </c>
      <c r="V380" s="388">
        <f>BO!M206</f>
        <v>0</v>
      </c>
    </row>
    <row r="381" spans="1:28" hidden="1">
      <c r="A381" s="200">
        <v>8</v>
      </c>
      <c r="B381" s="39" t="s">
        <v>323</v>
      </c>
      <c r="C381" s="377">
        <f>Mat!C157</f>
        <v>0</v>
      </c>
      <c r="D381" s="377">
        <f>Mat!D157</f>
        <v>0</v>
      </c>
      <c r="E381" s="377">
        <f>Mat!E157</f>
        <v>0</v>
      </c>
      <c r="F381" s="377">
        <f>Mat!F157</f>
        <v>0</v>
      </c>
      <c r="G381" s="375">
        <f>Mat!G157</f>
        <v>0</v>
      </c>
      <c r="H381" s="189">
        <f t="shared" si="84"/>
        <v>0</v>
      </c>
      <c r="I381" s="122"/>
      <c r="M381" s="122"/>
      <c r="N381" s="122"/>
      <c r="O381" s="300"/>
      <c r="P381" s="300"/>
      <c r="Q381" s="300"/>
      <c r="R381" s="300"/>
      <c r="S381" s="300"/>
      <c r="T381" s="388">
        <f t="shared" si="85"/>
        <v>0</v>
      </c>
      <c r="U381" s="388">
        <f t="shared" si="86"/>
        <v>0</v>
      </c>
      <c r="V381" s="388">
        <f>BO!M207</f>
        <v>0</v>
      </c>
    </row>
    <row r="382" spans="1:28" hidden="1">
      <c r="A382" s="200">
        <v>9</v>
      </c>
      <c r="B382" s="39" t="s">
        <v>324</v>
      </c>
      <c r="C382" s="377">
        <f>Mat!C158</f>
        <v>0</v>
      </c>
      <c r="D382" s="377">
        <f>Mat!D158</f>
        <v>0</v>
      </c>
      <c r="E382" s="377">
        <f>Mat!E158</f>
        <v>0</v>
      </c>
      <c r="F382" s="377">
        <f>Mat!F158</f>
        <v>0</v>
      </c>
      <c r="G382" s="375">
        <f>Mat!G158</f>
        <v>0</v>
      </c>
      <c r="H382" s="189">
        <f t="shared" si="84"/>
        <v>0</v>
      </c>
      <c r="I382" s="122"/>
      <c r="M382" s="122"/>
      <c r="N382" s="122"/>
      <c r="O382" s="300"/>
      <c r="P382" s="300"/>
      <c r="Q382" s="300"/>
      <c r="R382" s="300"/>
      <c r="S382" s="300"/>
      <c r="T382" s="388">
        <f t="shared" si="85"/>
        <v>0</v>
      </c>
      <c r="U382" s="388">
        <f t="shared" si="86"/>
        <v>0</v>
      </c>
      <c r="V382" s="388">
        <f>BO!M208</f>
        <v>0</v>
      </c>
    </row>
    <row r="383" spans="1:28" hidden="1">
      <c r="A383" s="200">
        <v>10</v>
      </c>
      <c r="B383" s="39" t="s">
        <v>325</v>
      </c>
      <c r="C383" s="377">
        <f>Mat!C159</f>
        <v>0</v>
      </c>
      <c r="D383" s="377">
        <f>Mat!D159</f>
        <v>0</v>
      </c>
      <c r="E383" s="377">
        <f>Mat!E159</f>
        <v>0</v>
      </c>
      <c r="F383" s="377">
        <f>Mat!F159</f>
        <v>0</v>
      </c>
      <c r="G383" s="375">
        <f>Mat!G159</f>
        <v>0</v>
      </c>
      <c r="H383" s="189">
        <f t="shared" si="84"/>
        <v>0</v>
      </c>
      <c r="I383" s="122"/>
      <c r="M383" s="122"/>
      <c r="N383" s="122"/>
      <c r="O383" s="300"/>
      <c r="P383" s="300"/>
      <c r="Q383" s="300"/>
      <c r="R383" s="300"/>
      <c r="S383" s="300"/>
      <c r="T383" s="388">
        <f t="shared" si="85"/>
        <v>0</v>
      </c>
      <c r="U383" s="388">
        <f t="shared" si="86"/>
        <v>0</v>
      </c>
      <c r="V383" s="388">
        <f>BO!M209</f>
        <v>0</v>
      </c>
    </row>
    <row r="384" spans="1:28" hidden="1">
      <c r="A384" s="200">
        <v>11</v>
      </c>
      <c r="B384" s="39" t="s">
        <v>372</v>
      </c>
      <c r="C384" s="377">
        <f>Mat!C160</f>
        <v>0</v>
      </c>
      <c r="D384" s="377">
        <f>Mat!D160</f>
        <v>0</v>
      </c>
      <c r="E384" s="377">
        <f>Mat!E160</f>
        <v>0</v>
      </c>
      <c r="F384" s="377">
        <f>Mat!F160</f>
        <v>0</v>
      </c>
      <c r="G384" s="375">
        <f>Mat!G160</f>
        <v>0</v>
      </c>
      <c r="H384" s="189">
        <f t="shared" si="84"/>
        <v>0</v>
      </c>
      <c r="I384" s="122"/>
      <c r="M384" s="122"/>
      <c r="N384" s="122"/>
      <c r="O384" s="300"/>
      <c r="P384" s="300"/>
      <c r="Q384" s="300"/>
      <c r="R384" s="300"/>
      <c r="S384" s="300"/>
      <c r="T384" s="388">
        <f t="shared" si="85"/>
        <v>0</v>
      </c>
      <c r="U384" s="388">
        <f t="shared" si="86"/>
        <v>0</v>
      </c>
      <c r="V384" s="388">
        <f>BO!M210</f>
        <v>0</v>
      </c>
    </row>
    <row r="385" spans="1:22" hidden="1">
      <c r="A385" s="200">
        <v>12</v>
      </c>
      <c r="B385" s="39" t="s">
        <v>373</v>
      </c>
      <c r="C385" s="377">
        <f>Mat!C161</f>
        <v>0</v>
      </c>
      <c r="D385" s="377">
        <f>Mat!D161</f>
        <v>0</v>
      </c>
      <c r="E385" s="377">
        <f>Mat!E161</f>
        <v>0</v>
      </c>
      <c r="F385" s="377">
        <f>Mat!F161</f>
        <v>0</v>
      </c>
      <c r="G385" s="375">
        <f>Mat!G161</f>
        <v>0</v>
      </c>
      <c r="H385" s="189">
        <f t="shared" si="84"/>
        <v>0</v>
      </c>
      <c r="I385" s="122"/>
      <c r="J385" s="122"/>
      <c r="K385" s="122"/>
      <c r="L385" s="122"/>
      <c r="M385" s="122"/>
      <c r="N385" s="122"/>
      <c r="O385" s="300"/>
      <c r="P385" s="300"/>
      <c r="Q385" s="300"/>
      <c r="R385" s="300"/>
      <c r="S385" s="300"/>
      <c r="T385" s="388">
        <f t="shared" si="85"/>
        <v>0</v>
      </c>
      <c r="U385" s="388">
        <f t="shared" si="86"/>
        <v>0</v>
      </c>
      <c r="V385" s="388">
        <f>BO!M211</f>
        <v>0</v>
      </c>
    </row>
    <row r="386" spans="1:22" hidden="1">
      <c r="A386" s="200">
        <v>13</v>
      </c>
      <c r="B386" s="39" t="s">
        <v>374</v>
      </c>
      <c r="C386" s="377">
        <f>Mat!C162</f>
        <v>0</v>
      </c>
      <c r="D386" s="377">
        <f>Mat!D162</f>
        <v>0</v>
      </c>
      <c r="E386" s="377">
        <f>Mat!E162</f>
        <v>0</v>
      </c>
      <c r="F386" s="377">
        <f>Mat!F162</f>
        <v>0</v>
      </c>
      <c r="G386" s="375">
        <f>Mat!G162</f>
        <v>0</v>
      </c>
      <c r="H386" s="189">
        <f t="shared" si="84"/>
        <v>0</v>
      </c>
      <c r="I386" s="122"/>
      <c r="J386" s="122"/>
      <c r="K386" s="122"/>
      <c r="L386" s="122"/>
      <c r="M386" s="122"/>
      <c r="N386" s="122"/>
      <c r="O386" s="300"/>
      <c r="P386" s="300"/>
      <c r="Q386" s="300"/>
      <c r="R386" s="300"/>
      <c r="S386" s="300"/>
      <c r="T386" s="388">
        <f t="shared" si="85"/>
        <v>0</v>
      </c>
      <c r="U386" s="388">
        <f t="shared" si="86"/>
        <v>0</v>
      </c>
      <c r="V386" s="388">
        <f>BO!M212</f>
        <v>0</v>
      </c>
    </row>
    <row r="387" spans="1:22" hidden="1">
      <c r="A387" s="200">
        <v>14</v>
      </c>
      <c r="B387" s="39" t="s">
        <v>375</v>
      </c>
      <c r="C387" s="377">
        <f>Mat!C163</f>
        <v>0</v>
      </c>
      <c r="D387" s="377">
        <f>Mat!D163</f>
        <v>0</v>
      </c>
      <c r="E387" s="377">
        <f>Mat!E163</f>
        <v>0</v>
      </c>
      <c r="F387" s="377">
        <f>Mat!F163</f>
        <v>0</v>
      </c>
      <c r="G387" s="375">
        <f>Mat!G163</f>
        <v>0</v>
      </c>
      <c r="H387" s="189">
        <f t="shared" si="84"/>
        <v>0</v>
      </c>
      <c r="I387" s="122"/>
      <c r="J387" s="122"/>
      <c r="K387" s="122"/>
      <c r="L387" s="122"/>
      <c r="M387" s="122"/>
      <c r="N387" s="122"/>
      <c r="O387" s="300"/>
      <c r="P387" s="300"/>
      <c r="Q387" s="300"/>
      <c r="R387" s="300"/>
      <c r="S387" s="300"/>
      <c r="T387" s="388">
        <f t="shared" si="85"/>
        <v>0</v>
      </c>
      <c r="U387" s="388">
        <f t="shared" si="86"/>
        <v>0</v>
      </c>
      <c r="V387" s="388">
        <f>BO!M213</f>
        <v>0</v>
      </c>
    </row>
    <row r="388" spans="1:22" hidden="1">
      <c r="A388" s="200">
        <v>15</v>
      </c>
      <c r="B388" s="39" t="s">
        <v>376</v>
      </c>
      <c r="C388" s="377">
        <f>Mat!C164</f>
        <v>0</v>
      </c>
      <c r="D388" s="377">
        <f>Mat!D164</f>
        <v>0</v>
      </c>
      <c r="E388" s="377">
        <f>Mat!E164</f>
        <v>0</v>
      </c>
      <c r="F388" s="377">
        <f>Mat!F164</f>
        <v>0</v>
      </c>
      <c r="G388" s="375">
        <f>Mat!G164</f>
        <v>0</v>
      </c>
      <c r="H388" s="189">
        <f t="shared" si="84"/>
        <v>0</v>
      </c>
      <c r="I388" s="122"/>
      <c r="J388" s="122"/>
      <c r="K388" s="122"/>
      <c r="L388" s="122"/>
      <c r="M388" s="122"/>
      <c r="N388" s="122"/>
      <c r="O388" s="300"/>
      <c r="P388" s="300"/>
      <c r="Q388" s="300"/>
      <c r="R388" s="300"/>
      <c r="S388" s="300"/>
      <c r="T388" s="388">
        <f t="shared" si="85"/>
        <v>0</v>
      </c>
      <c r="U388" s="388">
        <f t="shared" si="86"/>
        <v>0</v>
      </c>
      <c r="V388" s="388">
        <f>BO!M214</f>
        <v>0</v>
      </c>
    </row>
    <row r="389" spans="1:22" hidden="1">
      <c r="A389" s="200">
        <v>16</v>
      </c>
      <c r="B389" s="39" t="s">
        <v>377</v>
      </c>
      <c r="C389" s="377">
        <f>Mat!C165</f>
        <v>0</v>
      </c>
      <c r="D389" s="377">
        <f>Mat!D165</f>
        <v>0</v>
      </c>
      <c r="E389" s="377">
        <f>Mat!E165</f>
        <v>0</v>
      </c>
      <c r="F389" s="377">
        <f>Mat!F165</f>
        <v>0</v>
      </c>
      <c r="G389" s="375">
        <f>Mat!G165</f>
        <v>0</v>
      </c>
      <c r="H389" s="189">
        <f t="shared" si="84"/>
        <v>0</v>
      </c>
      <c r="I389" s="122"/>
      <c r="J389" s="122"/>
      <c r="K389" s="122"/>
      <c r="L389" s="122"/>
      <c r="M389" s="122"/>
      <c r="N389" s="122"/>
      <c r="O389" s="300"/>
      <c r="P389" s="300"/>
      <c r="Q389" s="300"/>
      <c r="R389" s="300"/>
      <c r="S389" s="300"/>
      <c r="T389" s="388">
        <f t="shared" si="85"/>
        <v>0</v>
      </c>
      <c r="U389" s="388">
        <f t="shared" si="86"/>
        <v>0</v>
      </c>
      <c r="V389" s="388">
        <f>BO!M215</f>
        <v>0</v>
      </c>
    </row>
    <row r="390" spans="1:22" hidden="1">
      <c r="A390" s="200">
        <v>17</v>
      </c>
      <c r="B390" s="39" t="s">
        <v>378</v>
      </c>
      <c r="C390" s="377">
        <f>Mat!C166</f>
        <v>0</v>
      </c>
      <c r="D390" s="377">
        <f>Mat!D166</f>
        <v>0</v>
      </c>
      <c r="E390" s="377">
        <f>Mat!E166</f>
        <v>0</v>
      </c>
      <c r="F390" s="377">
        <f>Mat!F166</f>
        <v>0</v>
      </c>
      <c r="G390" s="375">
        <f>Mat!G166</f>
        <v>0</v>
      </c>
      <c r="H390" s="189">
        <f t="shared" si="84"/>
        <v>0</v>
      </c>
      <c r="I390" s="122"/>
      <c r="J390" s="122"/>
      <c r="K390" s="122"/>
      <c r="L390" s="122"/>
      <c r="M390" s="122"/>
      <c r="N390" s="122"/>
      <c r="O390" s="300"/>
      <c r="P390" s="300"/>
      <c r="Q390" s="300"/>
      <c r="R390" s="300"/>
      <c r="S390" s="300"/>
      <c r="T390" s="388">
        <f t="shared" si="85"/>
        <v>0</v>
      </c>
      <c r="U390" s="388">
        <f t="shared" si="86"/>
        <v>0</v>
      </c>
      <c r="V390" s="388">
        <f>BO!M216</f>
        <v>0</v>
      </c>
    </row>
    <row r="391" spans="1:22" hidden="1">
      <c r="A391" s="200">
        <v>18</v>
      </c>
      <c r="B391" s="39" t="s">
        <v>379</v>
      </c>
      <c r="C391" s="377">
        <f>Mat!C167</f>
        <v>0</v>
      </c>
      <c r="D391" s="377">
        <f>Mat!D167</f>
        <v>0</v>
      </c>
      <c r="E391" s="377">
        <f>Mat!E167</f>
        <v>0</v>
      </c>
      <c r="F391" s="377">
        <f>Mat!F167</f>
        <v>0</v>
      </c>
      <c r="G391" s="375">
        <f>Mat!G167</f>
        <v>0</v>
      </c>
      <c r="H391" s="189">
        <f t="shared" si="84"/>
        <v>0</v>
      </c>
      <c r="I391" s="122"/>
      <c r="J391" s="122"/>
      <c r="K391" s="122"/>
      <c r="L391" s="122"/>
      <c r="M391" s="122"/>
      <c r="N391" s="122"/>
      <c r="O391" s="300"/>
      <c r="P391" s="300"/>
      <c r="Q391" s="300"/>
      <c r="R391" s="300"/>
      <c r="S391" s="300"/>
      <c r="T391" s="388">
        <f t="shared" si="85"/>
        <v>0</v>
      </c>
      <c r="U391" s="388">
        <f t="shared" si="86"/>
        <v>0</v>
      </c>
      <c r="V391" s="388">
        <f>BO!M217</f>
        <v>0</v>
      </c>
    </row>
    <row r="392" spans="1:22" hidden="1">
      <c r="A392" s="200">
        <v>19</v>
      </c>
      <c r="B392" s="39" t="s">
        <v>380</v>
      </c>
      <c r="C392" s="377">
        <f>Mat!C168</f>
        <v>0</v>
      </c>
      <c r="D392" s="377">
        <f>Mat!D168</f>
        <v>0</v>
      </c>
      <c r="E392" s="377">
        <f>Mat!E168</f>
        <v>0</v>
      </c>
      <c r="F392" s="377">
        <f>Mat!F168</f>
        <v>0</v>
      </c>
      <c r="G392" s="375">
        <f>Mat!G168</f>
        <v>0</v>
      </c>
      <c r="H392" s="189">
        <f t="shared" si="84"/>
        <v>0</v>
      </c>
      <c r="I392" s="122"/>
      <c r="J392" s="122"/>
      <c r="K392" s="122"/>
      <c r="L392" s="122"/>
      <c r="M392" s="122"/>
      <c r="N392" s="122"/>
      <c r="O392" s="300"/>
      <c r="P392" s="300"/>
      <c r="Q392" s="300"/>
      <c r="R392" s="300"/>
      <c r="S392" s="300"/>
      <c r="T392" s="388">
        <f t="shared" si="85"/>
        <v>0</v>
      </c>
      <c r="U392" s="388">
        <f t="shared" si="86"/>
        <v>0</v>
      </c>
      <c r="V392" s="388">
        <f>BO!M218</f>
        <v>0</v>
      </c>
    </row>
    <row r="393" spans="1:22" hidden="1">
      <c r="A393" s="200">
        <v>20</v>
      </c>
      <c r="B393" s="39" t="s">
        <v>381</v>
      </c>
      <c r="C393" s="377">
        <f>Mat!C169</f>
        <v>0</v>
      </c>
      <c r="D393" s="377">
        <f>Mat!D169</f>
        <v>0</v>
      </c>
      <c r="E393" s="377">
        <f>Mat!E169</f>
        <v>0</v>
      </c>
      <c r="F393" s="377">
        <f>Mat!F169</f>
        <v>0</v>
      </c>
      <c r="G393" s="375">
        <f>Mat!G169</f>
        <v>0</v>
      </c>
      <c r="H393" s="189">
        <f t="shared" si="84"/>
        <v>0</v>
      </c>
      <c r="I393" s="122"/>
      <c r="J393" s="122"/>
      <c r="K393" s="122"/>
      <c r="L393" s="122"/>
      <c r="M393" s="122"/>
      <c r="N393" s="122"/>
      <c r="O393" s="300"/>
      <c r="P393" s="300"/>
      <c r="Q393" s="300"/>
      <c r="R393" s="300"/>
      <c r="S393" s="300"/>
      <c r="T393" s="388">
        <f t="shared" si="85"/>
        <v>0</v>
      </c>
      <c r="U393" s="388">
        <f t="shared" si="86"/>
        <v>0</v>
      </c>
      <c r="V393" s="388">
        <f>BO!M219</f>
        <v>0</v>
      </c>
    </row>
    <row r="394" spans="1:22" hidden="1">
      <c r="A394" s="200">
        <v>21</v>
      </c>
      <c r="B394" s="39" t="s">
        <v>382</v>
      </c>
      <c r="C394" s="377">
        <f>Mat!C170</f>
        <v>0</v>
      </c>
      <c r="D394" s="377">
        <f>Mat!D170</f>
        <v>0</v>
      </c>
      <c r="E394" s="377">
        <f>Mat!E170</f>
        <v>0</v>
      </c>
      <c r="F394" s="377">
        <f>Mat!F170</f>
        <v>0</v>
      </c>
      <c r="G394" s="375">
        <f>Mat!G170</f>
        <v>0</v>
      </c>
      <c r="H394" s="189">
        <f t="shared" si="84"/>
        <v>0</v>
      </c>
      <c r="I394" s="122"/>
      <c r="J394" s="122"/>
      <c r="K394" s="122"/>
      <c r="L394" s="122"/>
      <c r="M394" s="122"/>
      <c r="N394" s="122"/>
      <c r="O394" s="300"/>
      <c r="P394" s="300"/>
      <c r="Q394" s="300"/>
      <c r="R394" s="300"/>
      <c r="S394" s="300"/>
      <c r="T394" s="388">
        <f t="shared" si="85"/>
        <v>0</v>
      </c>
      <c r="U394" s="388">
        <f t="shared" si="86"/>
        <v>0</v>
      </c>
      <c r="V394" s="388">
        <f>BO!M220</f>
        <v>0</v>
      </c>
    </row>
    <row r="395" spans="1:22" hidden="1">
      <c r="A395" s="200">
        <v>22</v>
      </c>
      <c r="B395" s="39" t="s">
        <v>383</v>
      </c>
      <c r="C395" s="377">
        <f>Mat!C171</f>
        <v>0</v>
      </c>
      <c r="D395" s="377">
        <f>Mat!D171</f>
        <v>0</v>
      </c>
      <c r="E395" s="377">
        <f>Mat!E171</f>
        <v>0</v>
      </c>
      <c r="F395" s="377">
        <f>Mat!F171</f>
        <v>0</v>
      </c>
      <c r="G395" s="375">
        <f>Mat!G171</f>
        <v>0</v>
      </c>
      <c r="H395" s="189">
        <f t="shared" si="84"/>
        <v>0</v>
      </c>
      <c r="I395" s="122"/>
      <c r="J395" s="122"/>
      <c r="K395" s="122"/>
      <c r="L395" s="122"/>
      <c r="M395" s="122"/>
      <c r="N395" s="122"/>
      <c r="O395" s="300"/>
      <c r="P395" s="300"/>
      <c r="Q395" s="300"/>
      <c r="R395" s="300"/>
      <c r="S395" s="300"/>
      <c r="T395" s="388">
        <f t="shared" si="85"/>
        <v>0</v>
      </c>
      <c r="U395" s="388">
        <f t="shared" si="86"/>
        <v>0</v>
      </c>
      <c r="V395" s="388">
        <f>BO!M221</f>
        <v>0</v>
      </c>
    </row>
    <row r="396" spans="1:22" hidden="1">
      <c r="A396" s="200">
        <v>23</v>
      </c>
      <c r="B396" s="39" t="s">
        <v>384</v>
      </c>
      <c r="C396" s="377">
        <f>Mat!C172</f>
        <v>0</v>
      </c>
      <c r="D396" s="377">
        <f>Mat!D172</f>
        <v>0</v>
      </c>
      <c r="E396" s="377">
        <f>Mat!E172</f>
        <v>0</v>
      </c>
      <c r="F396" s="377">
        <f>Mat!F172</f>
        <v>0</v>
      </c>
      <c r="G396" s="375">
        <f>Mat!G172</f>
        <v>0</v>
      </c>
      <c r="H396" s="189">
        <f t="shared" si="84"/>
        <v>0</v>
      </c>
      <c r="I396" s="122"/>
      <c r="J396" s="122"/>
      <c r="K396" s="122"/>
      <c r="L396" s="122"/>
      <c r="M396" s="122"/>
      <c r="N396" s="122"/>
      <c r="O396" s="300"/>
      <c r="P396" s="300"/>
      <c r="Q396" s="300"/>
      <c r="R396" s="300"/>
      <c r="S396" s="300"/>
      <c r="T396" s="388">
        <f t="shared" si="85"/>
        <v>0</v>
      </c>
      <c r="U396" s="388">
        <f t="shared" si="86"/>
        <v>0</v>
      </c>
      <c r="V396" s="388">
        <f>BO!M222</f>
        <v>0</v>
      </c>
    </row>
    <row r="397" spans="1:22" hidden="1">
      <c r="A397" s="200">
        <v>24</v>
      </c>
      <c r="B397" s="39" t="s">
        <v>385</v>
      </c>
      <c r="C397" s="377">
        <f>Mat!C173</f>
        <v>0</v>
      </c>
      <c r="D397" s="377">
        <f>Mat!D173</f>
        <v>0</v>
      </c>
      <c r="E397" s="377">
        <f>Mat!E173</f>
        <v>0</v>
      </c>
      <c r="F397" s="377">
        <f>Mat!F173</f>
        <v>0</v>
      </c>
      <c r="G397" s="375">
        <f>Mat!G173</f>
        <v>0</v>
      </c>
      <c r="H397" s="189">
        <f t="shared" si="84"/>
        <v>0</v>
      </c>
      <c r="I397" s="122"/>
      <c r="J397" s="122"/>
      <c r="K397" s="122"/>
      <c r="L397" s="122"/>
      <c r="M397" s="122"/>
      <c r="N397" s="122"/>
      <c r="O397" s="300"/>
      <c r="P397" s="300"/>
      <c r="Q397" s="300"/>
      <c r="R397" s="300"/>
      <c r="S397" s="300"/>
      <c r="T397" s="388">
        <f t="shared" si="85"/>
        <v>0</v>
      </c>
      <c r="U397" s="388">
        <f t="shared" si="86"/>
        <v>0</v>
      </c>
      <c r="V397" s="388">
        <f>BO!M223</f>
        <v>0</v>
      </c>
    </row>
    <row r="398" spans="1:22" ht="15.75" hidden="1" thickBot="1">
      <c r="A398" s="266">
        <v>25</v>
      </c>
      <c r="B398" s="289" t="s">
        <v>386</v>
      </c>
      <c r="C398" s="415">
        <f>Mat!C174</f>
        <v>0</v>
      </c>
      <c r="D398" s="415">
        <f>Mat!D174</f>
        <v>0</v>
      </c>
      <c r="E398" s="415">
        <f>Mat!E174</f>
        <v>0</v>
      </c>
      <c r="F398" s="415">
        <f>Mat!F174</f>
        <v>0</v>
      </c>
      <c r="G398" s="378">
        <f>Mat!G174</f>
        <v>0</v>
      </c>
      <c r="H398" s="195">
        <f t="shared" si="84"/>
        <v>0</v>
      </c>
      <c r="I398" s="122"/>
      <c r="J398" s="122"/>
      <c r="K398" s="122"/>
      <c r="L398" s="122"/>
      <c r="M398" s="122"/>
      <c r="N398" s="122"/>
      <c r="O398" s="300"/>
      <c r="P398" s="300"/>
      <c r="Q398" s="300"/>
      <c r="R398" s="300"/>
      <c r="S398" s="300"/>
      <c r="T398" s="388">
        <f t="shared" si="85"/>
        <v>0</v>
      </c>
      <c r="U398" s="388">
        <f t="shared" si="86"/>
        <v>0</v>
      </c>
      <c r="V398" s="388">
        <f>BO!M224</f>
        <v>0</v>
      </c>
    </row>
    <row r="399" spans="1:22">
      <c r="B399" s="280"/>
      <c r="C399" s="37"/>
      <c r="D399" s="37"/>
      <c r="E399" s="37"/>
      <c r="F399" s="37"/>
      <c r="G399" s="37"/>
      <c r="H399" s="37"/>
      <c r="I399" s="37"/>
      <c r="O399" s="299"/>
      <c r="P399" s="300"/>
      <c r="Q399" s="299"/>
      <c r="R399" s="299"/>
      <c r="S399" s="299"/>
      <c r="T399" s="392"/>
      <c r="U399" s="392"/>
    </row>
  </sheetData>
  <sheetProtection algorithmName="SHA-512" hashValue="W4uT58Ng+fUV/dXZPm9FOoBfrZVFw0EUcevnO8CKGGn8JQ1RBClsgIayPb2H7jQenTHzC79/I5+O018CoboTKg==" saltValue="aHbQIocljYeU7LXhplzVSw==" spinCount="100000" sheet="1" objects="1" scenarios="1" formatCells="0" selectLockedCells="1"/>
  <dataConsolidate/>
  <mergeCells count="95">
    <mergeCell ref="I56:K56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Z61:Z62"/>
    <mergeCell ref="A7:C7"/>
    <mergeCell ref="G30:G31"/>
    <mergeCell ref="F30:F31"/>
    <mergeCell ref="A11:B11"/>
    <mergeCell ref="A14:A15"/>
    <mergeCell ref="B14:B15"/>
    <mergeCell ref="A30:A31"/>
    <mergeCell ref="B30:B31"/>
    <mergeCell ref="C30:C31"/>
    <mergeCell ref="D30:D31"/>
    <mergeCell ref="I30:K31"/>
    <mergeCell ref="I32:K32"/>
    <mergeCell ref="I33:K33"/>
    <mergeCell ref="I34:K34"/>
    <mergeCell ref="I35:K35"/>
    <mergeCell ref="Y61:Y62"/>
    <mergeCell ref="A342:A343"/>
    <mergeCell ref="B342:B343"/>
    <mergeCell ref="F342:F343"/>
    <mergeCell ref="C61:C63"/>
    <mergeCell ref="I61:I62"/>
    <mergeCell ref="K61:K64"/>
    <mergeCell ref="T136:T137"/>
    <mergeCell ref="U136:U137"/>
    <mergeCell ref="V136:V137"/>
    <mergeCell ref="B100:B101"/>
    <mergeCell ref="D100:D101"/>
    <mergeCell ref="F100:F101"/>
    <mergeCell ref="V312:V313"/>
    <mergeCell ref="V342:V343"/>
    <mergeCell ref="A312:A313"/>
    <mergeCell ref="X61:X64"/>
    <mergeCell ref="T61:T64"/>
    <mergeCell ref="I100:I101"/>
    <mergeCell ref="J100:J101"/>
    <mergeCell ref="A372:A373"/>
    <mergeCell ref="B372:B373"/>
    <mergeCell ref="V372:V373"/>
    <mergeCell ref="B312:B313"/>
    <mergeCell ref="F312:F313"/>
    <mergeCell ref="G61:G64"/>
    <mergeCell ref="H61:H62"/>
    <mergeCell ref="G100:G101"/>
    <mergeCell ref="V100:V101"/>
    <mergeCell ref="W100:W101"/>
    <mergeCell ref="U61:U64"/>
    <mergeCell ref="B174:B175"/>
    <mergeCell ref="A136:A139"/>
    <mergeCell ref="B136:B137"/>
    <mergeCell ref="E136:E137"/>
    <mergeCell ref="G136:G137"/>
    <mergeCell ref="B138:B139"/>
    <mergeCell ref="A172:A175"/>
    <mergeCell ref="B172:B173"/>
    <mergeCell ref="E172:E173"/>
    <mergeCell ref="F172:F173"/>
    <mergeCell ref="G172:G173"/>
    <mergeCell ref="H372:H373"/>
    <mergeCell ref="A6:C6"/>
    <mergeCell ref="B102:B103"/>
    <mergeCell ref="A61:A64"/>
    <mergeCell ref="B61:B64"/>
    <mergeCell ref="F61:F64"/>
    <mergeCell ref="D61:D63"/>
    <mergeCell ref="E61:E62"/>
    <mergeCell ref="A100:A103"/>
    <mergeCell ref="H6:K6"/>
    <mergeCell ref="H7:K7"/>
    <mergeCell ref="D6:E6"/>
    <mergeCell ref="C14:C15"/>
    <mergeCell ref="H172:H173"/>
    <mergeCell ref="H136:H137"/>
    <mergeCell ref="J61:J62"/>
  </mergeCells>
  <dataValidations count="4">
    <dataValidation type="list" allowBlank="1" showInputMessage="1" showErrorMessage="1" sqref="G65:G89" xr:uid="{00000000-0002-0000-0400-000000000000}">
      <formula1>f</formula1>
    </dataValidation>
    <dataValidation type="list" allowBlank="1" showInputMessage="1" showErrorMessage="1" sqref="F65:F89" xr:uid="{00000000-0002-0000-0400-000001000000}">
      <formula1>$A$16:$A$25</formula1>
    </dataValidation>
    <dataValidation type="list" allowBlank="1" showInputMessage="1" showErrorMessage="1" sqref="E314:E338 E344:E368" xr:uid="{00000000-0002-0000-0400-000002000000}">
      <formula1>degree</formula1>
    </dataValidation>
    <dataValidation type="list" allowBlank="1" showInputMessage="1" showErrorMessage="1" sqref="G374:G398" xr:uid="{00000000-0002-0000-0400-000003000000}">
      <formula1>eg_degree</formula1>
    </dataValidation>
  </dataValidations>
  <pageMargins left="0.95" right="0.45" top="0.75" bottom="0.75" header="0.3" footer="0.3"/>
  <pageSetup paperSize="9" scale="60" fitToHeight="0" orientation="landscape" horizontalDpi="4294967293" verticalDpi="1200" r:id="rId1"/>
  <rowBreaks count="7" manualBreakCount="7">
    <brk id="26" max="10" man="1"/>
    <brk id="57" max="10" man="1"/>
    <brk id="307" max="10" man="1"/>
    <brk id="338" max="10" man="1"/>
    <brk id="368" max="10" man="1"/>
    <brk id="91" max="10" man="1"/>
    <brk id="167" max="10" man="1"/>
  </rowBreaks>
  <ignoredErrors>
    <ignoredError sqref="B140:B164" formula="1"/>
    <ignoredError sqref="AA65:AA8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399"/>
  <sheetViews>
    <sheetView showGridLines="0" view="pageBreakPreview" topLeftCell="A31" zoomScale="70" zoomScaleNormal="70" zoomScaleSheetLayoutView="70" workbookViewId="0">
      <selection activeCell="J1" sqref="J1:K5"/>
    </sheetView>
  </sheetViews>
  <sheetFormatPr defaultRowHeight="15"/>
  <cols>
    <col min="1" max="1" width="7.140625" style="44" customWidth="1"/>
    <col min="2" max="2" width="28" style="44" customWidth="1"/>
    <col min="3" max="3" width="21.7109375" style="44" customWidth="1"/>
    <col min="4" max="4" width="20.140625" style="44" customWidth="1"/>
    <col min="5" max="5" width="21.28515625" style="44" customWidth="1"/>
    <col min="6" max="6" width="22" style="44" customWidth="1"/>
    <col min="7" max="7" width="22.42578125" style="44" customWidth="1"/>
    <col min="8" max="8" width="15.42578125" style="44" customWidth="1"/>
    <col min="9" max="9" width="21.7109375" style="44" customWidth="1"/>
    <col min="10" max="10" width="17.28515625" style="44" customWidth="1"/>
    <col min="11" max="11" width="19.7109375" style="44" customWidth="1"/>
    <col min="12" max="13" width="15.7109375" style="44" customWidth="1"/>
    <col min="14" max="18" width="9.140625" style="44" customWidth="1"/>
    <col min="19" max="19" width="9.140625" style="44" hidden="1" customWidth="1"/>
    <col min="20" max="20" width="14.42578125" style="379" hidden="1" customWidth="1"/>
    <col min="21" max="21" width="12.5703125" style="379" hidden="1" customWidth="1"/>
    <col min="22" max="22" width="9.5703125" style="379" hidden="1" customWidth="1"/>
    <col min="23" max="23" width="15.140625" style="268" hidden="1" customWidth="1"/>
    <col min="24" max="24" width="13.85546875" style="268" hidden="1" customWidth="1"/>
    <col min="25" max="27" width="9.140625" style="44" hidden="1" customWidth="1"/>
    <col min="28" max="16384" width="9.140625" style="44"/>
  </cols>
  <sheetData>
    <row r="1" spans="1:28" ht="15.75" thickBot="1">
      <c r="A1" s="275"/>
      <c r="B1" s="275"/>
      <c r="C1" s="275"/>
      <c r="D1" s="275"/>
      <c r="E1" s="275"/>
      <c r="F1" s="275"/>
      <c r="G1" s="275"/>
      <c r="H1" s="275"/>
      <c r="I1" s="275"/>
    </row>
    <row r="2" spans="1:28" ht="32.25" thickBot="1">
      <c r="A2" s="458" t="str">
        <f>UTARA!A2</f>
        <v>BUILDING ENVELOPE COMPLIANCE FORM V3.0</v>
      </c>
      <c r="B2" s="456"/>
      <c r="C2" s="456"/>
      <c r="D2" s="456"/>
      <c r="E2" s="456"/>
      <c r="F2" s="457"/>
      <c r="G2" s="221"/>
      <c r="H2" s="269"/>
      <c r="I2" s="269"/>
      <c r="J2" s="269"/>
      <c r="K2" s="269"/>
      <c r="L2" s="448"/>
      <c r="M2" s="448"/>
      <c r="N2" s="448"/>
      <c r="O2" s="448"/>
      <c r="P2" s="448"/>
      <c r="Q2" s="270"/>
      <c r="R2" s="270"/>
      <c r="S2" s="270"/>
      <c r="T2" s="380"/>
      <c r="U2" s="380"/>
    </row>
    <row r="3" spans="1:28" ht="19.5" thickBot="1">
      <c r="A3" s="216" t="str">
        <f>UTARA!A3</f>
        <v>PERSYARATAN</v>
      </c>
      <c r="B3" s="217"/>
      <c r="C3" s="217"/>
      <c r="D3" s="217"/>
      <c r="E3" s="217"/>
      <c r="F3" s="218"/>
      <c r="G3" s="221"/>
      <c r="H3" s="219"/>
      <c r="I3" s="219"/>
      <c r="J3" s="219"/>
      <c r="K3" s="219"/>
      <c r="L3" s="449"/>
      <c r="M3" s="449"/>
      <c r="N3" s="449"/>
      <c r="O3" s="449"/>
      <c r="P3" s="449"/>
      <c r="Q3" s="272"/>
      <c r="R3" s="272"/>
      <c r="S3" s="272"/>
      <c r="T3" s="381"/>
      <c r="U3" s="381"/>
    </row>
    <row r="4" spans="1:28" ht="19.5" thickBot="1">
      <c r="A4" s="213" t="str">
        <f>UTARA!A4</f>
        <v>Nilai Overall Thermal Transfer Value (OTTV) untuk bangunan tidak boleh melebihi 35 Watts/m2</v>
      </c>
      <c r="B4" s="214"/>
      <c r="C4" s="214"/>
      <c r="D4" s="214"/>
      <c r="E4" s="214"/>
      <c r="F4" s="215"/>
      <c r="G4" s="221"/>
      <c r="H4" s="220"/>
      <c r="I4" s="220"/>
      <c r="J4" s="220"/>
      <c r="K4" s="220"/>
      <c r="L4" s="450"/>
      <c r="M4" s="450"/>
      <c r="N4" s="450"/>
      <c r="O4" s="450"/>
      <c r="P4" s="450"/>
      <c r="Q4" s="272"/>
      <c r="R4" s="272"/>
      <c r="S4" s="272"/>
      <c r="T4" s="381"/>
      <c r="U4" s="381"/>
    </row>
    <row r="5" spans="1:28" ht="19.5" thickBot="1">
      <c r="A5" s="220"/>
      <c r="B5" s="358"/>
      <c r="C5" s="222"/>
      <c r="D5" s="222"/>
      <c r="E5" s="222"/>
      <c r="F5" s="222"/>
      <c r="G5" s="222"/>
      <c r="H5" s="222"/>
      <c r="I5" s="222"/>
      <c r="J5" s="220"/>
      <c r="K5" s="220"/>
      <c r="L5" s="272"/>
      <c r="M5" s="36"/>
      <c r="N5" s="36"/>
      <c r="O5" s="36"/>
      <c r="P5" s="36"/>
      <c r="Q5" s="272"/>
      <c r="R5" s="272"/>
      <c r="S5" s="272"/>
      <c r="T5" s="381"/>
      <c r="U5" s="381"/>
    </row>
    <row r="6" spans="1:28" ht="27" customHeight="1" thickBot="1">
      <c r="A6" s="548" t="str">
        <f>UTARA!A6</f>
        <v>PILIHAN KOTA</v>
      </c>
      <c r="B6" s="549"/>
      <c r="C6" s="549"/>
      <c r="D6" s="629" t="str">
        <f>UTARA!$D$6</f>
        <v>Banjarmasin</v>
      </c>
      <c r="E6" s="630"/>
      <c r="F6" s="4"/>
      <c r="G6" s="455" t="str">
        <f>UTARA!G6</f>
        <v>Project name :</v>
      </c>
      <c r="H6" s="627" t="str">
        <f>UTARA!H6</f>
        <v>xxx</v>
      </c>
      <c r="I6" s="627"/>
      <c r="J6" s="627"/>
      <c r="K6" s="628"/>
      <c r="M6" s="37"/>
      <c r="N6" s="37"/>
      <c r="O6" s="37"/>
    </row>
    <row r="7" spans="1:28" ht="27" thickBot="1">
      <c r="A7" s="548" t="str">
        <f>UTARA!A7</f>
        <v>ORIENTASI</v>
      </c>
      <c r="B7" s="549"/>
      <c r="C7" s="549"/>
      <c r="D7" s="223" t="s">
        <v>435</v>
      </c>
      <c r="G7" s="455" t="str">
        <f>UTARA!G7</f>
        <v>Address :</v>
      </c>
      <c r="H7" s="627" t="str">
        <f>UTARA!H7</f>
        <v>xxx</v>
      </c>
      <c r="I7" s="627"/>
      <c r="J7" s="627"/>
      <c r="K7" s="628"/>
      <c r="U7" s="382"/>
    </row>
    <row r="8" spans="1:28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</row>
    <row r="9" spans="1:28" ht="21">
      <c r="A9" s="276"/>
      <c r="B9" s="276" t="s">
        <v>467</v>
      </c>
      <c r="C9" s="2"/>
      <c r="D9" s="2"/>
      <c r="E9" s="2"/>
      <c r="F9" s="2"/>
      <c r="G9" s="2"/>
      <c r="H9" s="2"/>
      <c r="I9" s="2"/>
      <c r="J9" s="277"/>
      <c r="K9" s="277"/>
      <c r="L9" s="278"/>
      <c r="M9" s="451"/>
      <c r="N9" s="278"/>
      <c r="O9" s="278"/>
      <c r="P9" s="278"/>
      <c r="U9" s="383"/>
    </row>
    <row r="10" spans="1:28" ht="19.5" thickBot="1">
      <c r="A10" s="279"/>
      <c r="B10" s="28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U10" s="383"/>
    </row>
    <row r="11" spans="1:28" ht="36.75" customHeight="1" thickBot="1">
      <c r="A11" s="546" t="s">
        <v>451</v>
      </c>
      <c r="B11" s="547"/>
      <c r="C11" s="465">
        <f>Mat!C11</f>
        <v>10</v>
      </c>
      <c r="D11" s="37"/>
      <c r="E11" s="410"/>
      <c r="F11" s="410"/>
      <c r="G11" s="410"/>
      <c r="H11" s="410"/>
      <c r="I11" s="410"/>
      <c r="J11" s="410"/>
      <c r="K11" s="410"/>
      <c r="L11" s="410"/>
      <c r="M11" s="410"/>
      <c r="N11" s="37"/>
      <c r="O11" s="37"/>
      <c r="P11" s="37"/>
      <c r="R11" s="268"/>
      <c r="S11" s="268"/>
      <c r="U11" s="383"/>
      <c r="Y11" s="268"/>
      <c r="Z11" s="268"/>
      <c r="AA11" s="268"/>
      <c r="AB11" s="268"/>
    </row>
    <row r="12" spans="1:28">
      <c r="A12" s="281"/>
      <c r="B12" s="282"/>
      <c r="C12" s="275"/>
      <c r="D12" s="37"/>
      <c r="E12" s="37"/>
      <c r="F12" s="37"/>
      <c r="G12" s="37"/>
      <c r="H12" s="37"/>
      <c r="R12" s="268"/>
      <c r="S12" s="268"/>
      <c r="Y12" s="268"/>
      <c r="Z12" s="268"/>
      <c r="AA12" s="268"/>
      <c r="AB12" s="268"/>
    </row>
    <row r="13" spans="1:28" ht="15.75" thickBot="1">
      <c r="A13" s="281" t="s">
        <v>399</v>
      </c>
      <c r="B13" s="282"/>
      <c r="C13" s="275"/>
      <c r="D13" s="37"/>
      <c r="E13" s="37"/>
      <c r="F13" s="37"/>
      <c r="G13" s="37"/>
      <c r="H13" s="37"/>
      <c r="R13" s="268"/>
      <c r="S13" s="268"/>
      <c r="Y13" s="268"/>
      <c r="Z13" s="268"/>
      <c r="AA13" s="268"/>
      <c r="AB13" s="268"/>
    </row>
    <row r="14" spans="1:28" s="268" customFormat="1">
      <c r="A14" s="556" t="s">
        <v>473</v>
      </c>
      <c r="B14" s="558" t="s">
        <v>474</v>
      </c>
      <c r="C14" s="631"/>
      <c r="T14" s="379"/>
      <c r="U14" s="379"/>
      <c r="V14" s="379"/>
    </row>
    <row r="15" spans="1:28" s="268" customFormat="1">
      <c r="A15" s="557"/>
      <c r="B15" s="559"/>
      <c r="C15" s="631"/>
      <c r="T15" s="379"/>
      <c r="U15" s="379"/>
      <c r="V15" s="379"/>
    </row>
    <row r="16" spans="1:28" s="268" customFormat="1">
      <c r="A16" s="200" t="str">
        <f>IF(C11=1,"EW 1","EW 1")</f>
        <v>EW 1</v>
      </c>
      <c r="B16" s="466" t="str">
        <f>Mat!B16</f>
        <v>Bata Ringan</v>
      </c>
      <c r="C16" s="470"/>
      <c r="T16" s="379"/>
      <c r="U16" s="379"/>
      <c r="V16" s="379"/>
    </row>
    <row r="17" spans="1:28" s="268" customFormat="1">
      <c r="A17" s="200" t="str">
        <f>IF(C11&gt;=2,"EW 2","-")</f>
        <v>EW 2</v>
      </c>
      <c r="B17" s="466" t="str">
        <f>Mat!B17</f>
        <v>Bata Ringan</v>
      </c>
      <c r="C17" s="470"/>
      <c r="T17" s="379"/>
      <c r="U17" s="379"/>
      <c r="V17" s="379"/>
    </row>
    <row r="18" spans="1:28" s="268" customFormat="1">
      <c r="A18" s="200" t="str">
        <f>IF($C$11&gt;=3,"EW 3","-")</f>
        <v>EW 3</v>
      </c>
      <c r="B18" s="466">
        <f>Mat!B18</f>
        <v>0</v>
      </c>
      <c r="C18" s="470"/>
      <c r="E18" s="268" t="s">
        <v>326</v>
      </c>
      <c r="T18" s="379"/>
      <c r="U18" s="379"/>
      <c r="V18" s="379"/>
    </row>
    <row r="19" spans="1:28" s="268" customFormat="1">
      <c r="A19" s="200" t="str">
        <f>IF($C$11&gt;=4,"EW 4","-")</f>
        <v>EW 4</v>
      </c>
      <c r="B19" s="467">
        <f>Mat!B19</f>
        <v>0</v>
      </c>
      <c r="C19" s="470"/>
      <c r="T19" s="379"/>
      <c r="U19" s="379"/>
      <c r="V19" s="379"/>
    </row>
    <row r="20" spans="1:28" s="268" customFormat="1">
      <c r="A20" s="200" t="str">
        <f>IF($C$11&gt;=5,"EW 5","-")</f>
        <v>EW 5</v>
      </c>
      <c r="B20" s="467">
        <f>Mat!B20</f>
        <v>0</v>
      </c>
      <c r="C20" s="470"/>
      <c r="T20" s="379"/>
      <c r="U20" s="379"/>
      <c r="V20" s="379"/>
    </row>
    <row r="21" spans="1:28" s="268" customFormat="1">
      <c r="A21" s="200" t="str">
        <f>IF($C$11&gt;=6,"EW 6","-")</f>
        <v>EW 6</v>
      </c>
      <c r="B21" s="467">
        <f>Mat!B21</f>
        <v>0</v>
      </c>
      <c r="C21" s="470"/>
      <c r="T21" s="379"/>
      <c r="U21" s="379"/>
      <c r="V21" s="379"/>
    </row>
    <row r="22" spans="1:28" s="268" customFormat="1">
      <c r="A22" s="200" t="str">
        <f>IF($C$11&gt;=7,"EW 7","-")</f>
        <v>EW 7</v>
      </c>
      <c r="B22" s="467">
        <f>Mat!B22</f>
        <v>0</v>
      </c>
      <c r="C22" s="470"/>
      <c r="T22" s="379"/>
      <c r="U22" s="379"/>
      <c r="V22" s="379"/>
    </row>
    <row r="23" spans="1:28" s="268" customFormat="1">
      <c r="A23" s="200" t="str">
        <f>IF($C$11&gt;=8,"EW 8","-")</f>
        <v>EW 8</v>
      </c>
      <c r="B23" s="467">
        <f>Mat!B23</f>
        <v>0</v>
      </c>
      <c r="C23" s="470"/>
      <c r="T23" s="379"/>
      <c r="U23" s="379"/>
      <c r="V23" s="379"/>
    </row>
    <row r="24" spans="1:28" s="268" customFormat="1">
      <c r="A24" s="200" t="str">
        <f>IF($C$11&gt;=9,"EW 9","-")</f>
        <v>EW 9</v>
      </c>
      <c r="B24" s="467">
        <f>Mat!B24</f>
        <v>0</v>
      </c>
      <c r="C24" s="470"/>
      <c r="T24" s="379"/>
      <c r="U24" s="379"/>
      <c r="V24" s="379"/>
    </row>
    <row r="25" spans="1:28" s="268" customFormat="1" ht="15.75" thickBot="1">
      <c r="A25" s="266" t="str">
        <f>IF($C$11&gt;=10,"EW 10","-")</f>
        <v>EW 10</v>
      </c>
      <c r="B25" s="468">
        <f>Mat!B25</f>
        <v>0</v>
      </c>
      <c r="C25" s="470"/>
      <c r="D25" s="164"/>
      <c r="T25" s="379"/>
      <c r="U25" s="379"/>
      <c r="V25" s="379"/>
    </row>
    <row r="26" spans="1:28">
      <c r="R26" s="268"/>
      <c r="S26" s="268"/>
      <c r="Y26" s="268"/>
      <c r="Z26" s="268"/>
      <c r="AA26" s="268"/>
      <c r="AB26" s="268"/>
    </row>
    <row r="27" spans="1:28" ht="21">
      <c r="A27" s="276"/>
      <c r="B27" s="276" t="s">
        <v>416</v>
      </c>
      <c r="C27" s="2"/>
      <c r="D27" s="2"/>
      <c r="E27" s="2"/>
      <c r="F27" s="2"/>
      <c r="G27" s="2"/>
      <c r="H27" s="2"/>
      <c r="I27" s="2"/>
      <c r="J27" s="277"/>
      <c r="K27" s="277"/>
      <c r="L27" s="278"/>
      <c r="M27" s="451"/>
      <c r="N27" s="278"/>
      <c r="O27" s="278"/>
      <c r="P27" s="278"/>
    </row>
    <row r="28" spans="1:28">
      <c r="A28" s="283"/>
      <c r="B28" s="284"/>
      <c r="C28" s="285"/>
    </row>
    <row r="29" spans="1:28" ht="15.75" thickBot="1">
      <c r="A29" s="281" t="s">
        <v>400</v>
      </c>
      <c r="B29" s="286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28" ht="27" customHeight="1">
      <c r="A30" s="561" t="s">
        <v>2</v>
      </c>
      <c r="B30" s="563" t="s">
        <v>422</v>
      </c>
      <c r="C30" s="565" t="s">
        <v>392</v>
      </c>
      <c r="D30" s="570" t="s">
        <v>10</v>
      </c>
      <c r="E30" s="65" t="s">
        <v>260</v>
      </c>
      <c r="F30" s="572" t="s">
        <v>390</v>
      </c>
      <c r="G30" s="563" t="s">
        <v>393</v>
      </c>
      <c r="H30" s="253" t="s">
        <v>391</v>
      </c>
      <c r="I30" s="574" t="s">
        <v>685</v>
      </c>
      <c r="J30" s="575"/>
      <c r="K30" s="576"/>
      <c r="T30" s="384" t="s">
        <v>197</v>
      </c>
      <c r="U30" s="385" t="s">
        <v>19</v>
      </c>
    </row>
    <row r="31" spans="1:28" ht="26.25" customHeight="1" thickBot="1">
      <c r="A31" s="562"/>
      <c r="B31" s="564"/>
      <c r="C31" s="566"/>
      <c r="D31" s="571"/>
      <c r="E31" s="137" t="s">
        <v>255</v>
      </c>
      <c r="F31" s="573"/>
      <c r="G31" s="564"/>
      <c r="H31" s="145" t="s">
        <v>137</v>
      </c>
      <c r="I31" s="577"/>
      <c r="J31" s="578"/>
      <c r="K31" s="579"/>
      <c r="T31" s="386" t="s">
        <v>231</v>
      </c>
      <c r="U31" s="387"/>
    </row>
    <row r="32" spans="1:28">
      <c r="A32" s="209">
        <v>1</v>
      </c>
      <c r="B32" s="40" t="s">
        <v>11</v>
      </c>
      <c r="C32" s="462" t="str">
        <f>Mat!C32</f>
        <v>glass</v>
      </c>
      <c r="D32" s="177">
        <f>Mat!D32</f>
        <v>0.86099999999999999</v>
      </c>
      <c r="E32" s="177">
        <f>Mat!E32</f>
        <v>5.8940000000000001</v>
      </c>
      <c r="F32" s="177">
        <f>Mat!F32</f>
        <v>0</v>
      </c>
      <c r="G32" s="177">
        <f>Mat!G32</f>
        <v>0</v>
      </c>
      <c r="H32" s="187">
        <f>T32*U32</f>
        <v>1.0011627906976743</v>
      </c>
      <c r="I32" s="638">
        <f>Mat!H32</f>
        <v>0</v>
      </c>
      <c r="J32" s="639">
        <f>Mat!J32</f>
        <v>0</v>
      </c>
      <c r="K32" s="640">
        <f>Mat!K32</f>
        <v>0</v>
      </c>
      <c r="L32" s="122"/>
      <c r="M32" s="122"/>
      <c r="N32" s="122"/>
      <c r="O32" s="122"/>
      <c r="P32" s="122"/>
      <c r="Q32" s="122"/>
      <c r="R32" s="122"/>
      <c r="S32" s="122"/>
      <c r="T32" s="388">
        <f>D32/0.86</f>
        <v>1.0011627906976743</v>
      </c>
      <c r="U32" s="388">
        <f t="shared" ref="U32:U56" si="0">IF(F32="yes",VLOOKUP(G32,scefse,2,FALSE),1)</f>
        <v>1</v>
      </c>
      <c r="W32" s="379"/>
    </row>
    <row r="33" spans="1:23">
      <c r="A33" s="200">
        <v>2</v>
      </c>
      <c r="B33" s="39" t="s">
        <v>12</v>
      </c>
      <c r="C33" s="463">
        <f>Mat!C33</f>
        <v>0</v>
      </c>
      <c r="D33" s="464">
        <f>Mat!D33</f>
        <v>0</v>
      </c>
      <c r="E33" s="464">
        <f>Mat!E33</f>
        <v>0</v>
      </c>
      <c r="F33" s="180">
        <f>Mat!F33</f>
        <v>0</v>
      </c>
      <c r="G33" s="180">
        <f>Mat!G33</f>
        <v>0</v>
      </c>
      <c r="H33" s="189">
        <f t="shared" ref="H33:H56" si="1">T33*U33</f>
        <v>0</v>
      </c>
      <c r="I33" s="632">
        <f>Mat!H33</f>
        <v>0</v>
      </c>
      <c r="J33" s="633">
        <f>Mat!J33</f>
        <v>0</v>
      </c>
      <c r="K33" s="634">
        <f>Mat!K33</f>
        <v>0</v>
      </c>
      <c r="L33" s="122"/>
      <c r="M33" s="122"/>
      <c r="N33" s="122"/>
      <c r="O33" s="122"/>
      <c r="P33" s="122"/>
      <c r="Q33" s="122"/>
      <c r="R33" s="122"/>
      <c r="S33" s="122"/>
      <c r="T33" s="388">
        <f t="shared" ref="T33:T56" si="2">D33/0.86</f>
        <v>0</v>
      </c>
      <c r="U33" s="388">
        <f t="shared" si="0"/>
        <v>1</v>
      </c>
      <c r="W33" s="379"/>
    </row>
    <row r="34" spans="1:23">
      <c r="A34" s="200">
        <v>3</v>
      </c>
      <c r="B34" s="39" t="s">
        <v>13</v>
      </c>
      <c r="C34" s="362">
        <f>Mat!C34</f>
        <v>0</v>
      </c>
      <c r="D34" s="180">
        <f>Mat!D34</f>
        <v>0</v>
      </c>
      <c r="E34" s="180">
        <f>Mat!E34</f>
        <v>0</v>
      </c>
      <c r="F34" s="180">
        <f>Mat!F34</f>
        <v>0</v>
      </c>
      <c r="G34" s="180">
        <f>Mat!G34</f>
        <v>0</v>
      </c>
      <c r="H34" s="189">
        <f t="shared" si="1"/>
        <v>0</v>
      </c>
      <c r="I34" s="632">
        <f>Mat!H34</f>
        <v>0</v>
      </c>
      <c r="J34" s="633">
        <f>Mat!J34</f>
        <v>0</v>
      </c>
      <c r="K34" s="634">
        <f>Mat!K34</f>
        <v>0</v>
      </c>
      <c r="L34" s="122"/>
      <c r="M34" s="122"/>
      <c r="N34" s="122"/>
      <c r="O34" s="122"/>
      <c r="P34" s="122"/>
      <c r="Q34" s="122"/>
      <c r="R34" s="122"/>
      <c r="S34" s="122"/>
      <c r="T34" s="388">
        <f t="shared" si="2"/>
        <v>0</v>
      </c>
      <c r="U34" s="388">
        <f t="shared" si="0"/>
        <v>1</v>
      </c>
      <c r="W34" s="379"/>
    </row>
    <row r="35" spans="1:23">
      <c r="A35" s="200">
        <v>4</v>
      </c>
      <c r="B35" s="39" t="s">
        <v>298</v>
      </c>
      <c r="C35" s="362">
        <f>Mat!C35</f>
        <v>0</v>
      </c>
      <c r="D35" s="180">
        <f>Mat!D35</f>
        <v>0</v>
      </c>
      <c r="E35" s="180">
        <f>Mat!E35</f>
        <v>0</v>
      </c>
      <c r="F35" s="180">
        <f>Mat!F35</f>
        <v>0</v>
      </c>
      <c r="G35" s="180">
        <f>Mat!G35</f>
        <v>0</v>
      </c>
      <c r="H35" s="189">
        <f t="shared" si="1"/>
        <v>0</v>
      </c>
      <c r="I35" s="632">
        <f>Mat!H35</f>
        <v>0</v>
      </c>
      <c r="J35" s="633">
        <f>Mat!J35</f>
        <v>0</v>
      </c>
      <c r="K35" s="634">
        <f>Mat!K35</f>
        <v>0</v>
      </c>
      <c r="L35" s="122"/>
      <c r="M35" s="122"/>
      <c r="N35" s="122"/>
      <c r="O35" s="122"/>
      <c r="P35" s="122"/>
      <c r="Q35" s="122"/>
      <c r="R35" s="122"/>
      <c r="S35" s="122"/>
      <c r="T35" s="388">
        <f t="shared" si="2"/>
        <v>0</v>
      </c>
      <c r="U35" s="388">
        <f t="shared" si="0"/>
        <v>1</v>
      </c>
      <c r="W35" s="379"/>
    </row>
    <row r="36" spans="1:23">
      <c r="A36" s="200">
        <v>5</v>
      </c>
      <c r="B36" s="39" t="s">
        <v>299</v>
      </c>
      <c r="C36" s="362">
        <f>Mat!C36</f>
        <v>0</v>
      </c>
      <c r="D36" s="180">
        <f>Mat!D36</f>
        <v>0</v>
      </c>
      <c r="E36" s="180">
        <f>Mat!E36</f>
        <v>0</v>
      </c>
      <c r="F36" s="180">
        <f>Mat!F36</f>
        <v>0</v>
      </c>
      <c r="G36" s="180">
        <f>Mat!G36</f>
        <v>0</v>
      </c>
      <c r="H36" s="189">
        <f t="shared" si="1"/>
        <v>0</v>
      </c>
      <c r="I36" s="632">
        <f>Mat!H36</f>
        <v>0</v>
      </c>
      <c r="J36" s="633">
        <f>Mat!J36</f>
        <v>0</v>
      </c>
      <c r="K36" s="634">
        <f>Mat!K36</f>
        <v>0</v>
      </c>
      <c r="L36" s="122"/>
      <c r="M36" s="122"/>
      <c r="N36" s="122"/>
      <c r="O36" s="122"/>
      <c r="P36" s="122"/>
      <c r="Q36" s="122"/>
      <c r="R36" s="122"/>
      <c r="S36" s="122"/>
      <c r="T36" s="388">
        <f t="shared" si="2"/>
        <v>0</v>
      </c>
      <c r="U36" s="388">
        <f t="shared" si="0"/>
        <v>1</v>
      </c>
      <c r="W36" s="379"/>
    </row>
    <row r="37" spans="1:23">
      <c r="A37" s="200">
        <v>6</v>
      </c>
      <c r="B37" s="39" t="s">
        <v>300</v>
      </c>
      <c r="C37" s="362">
        <f>Mat!C37</f>
        <v>0</v>
      </c>
      <c r="D37" s="180">
        <f>Mat!D37</f>
        <v>0</v>
      </c>
      <c r="E37" s="180">
        <f>Mat!E37</f>
        <v>0</v>
      </c>
      <c r="F37" s="180">
        <f>Mat!F37</f>
        <v>0</v>
      </c>
      <c r="G37" s="180">
        <f>Mat!G37</f>
        <v>0</v>
      </c>
      <c r="H37" s="189">
        <f t="shared" si="1"/>
        <v>0</v>
      </c>
      <c r="I37" s="632">
        <f>Mat!H37</f>
        <v>0</v>
      </c>
      <c r="J37" s="633">
        <f>Mat!J37</f>
        <v>0</v>
      </c>
      <c r="K37" s="634">
        <f>Mat!K37</f>
        <v>0</v>
      </c>
      <c r="L37" s="122"/>
      <c r="M37" s="122"/>
      <c r="N37" s="122"/>
      <c r="O37" s="122"/>
      <c r="P37" s="122"/>
      <c r="Q37" s="122"/>
      <c r="R37" s="122"/>
      <c r="S37" s="122"/>
      <c r="T37" s="388">
        <f t="shared" si="2"/>
        <v>0</v>
      </c>
      <c r="U37" s="388">
        <f t="shared" si="0"/>
        <v>1</v>
      </c>
      <c r="W37" s="379"/>
    </row>
    <row r="38" spans="1:23">
      <c r="A38" s="200">
        <v>7</v>
      </c>
      <c r="B38" s="39" t="s">
        <v>301</v>
      </c>
      <c r="C38" s="362">
        <f>Mat!C38</f>
        <v>0</v>
      </c>
      <c r="D38" s="180">
        <f>Mat!D38</f>
        <v>0</v>
      </c>
      <c r="E38" s="180">
        <f>Mat!E38</f>
        <v>0</v>
      </c>
      <c r="F38" s="180">
        <f>Mat!F38</f>
        <v>0</v>
      </c>
      <c r="G38" s="180">
        <f>Mat!G38</f>
        <v>0</v>
      </c>
      <c r="H38" s="189">
        <f t="shared" si="1"/>
        <v>0</v>
      </c>
      <c r="I38" s="632">
        <f>Mat!H38</f>
        <v>0</v>
      </c>
      <c r="J38" s="633">
        <f>Mat!J38</f>
        <v>0</v>
      </c>
      <c r="K38" s="634">
        <f>Mat!K38</f>
        <v>0</v>
      </c>
      <c r="L38" s="122"/>
      <c r="M38" s="122"/>
      <c r="N38" s="122"/>
      <c r="O38" s="122"/>
      <c r="P38" s="122"/>
      <c r="Q38" s="122"/>
      <c r="R38" s="122"/>
      <c r="S38" s="122"/>
      <c r="T38" s="388">
        <f t="shared" si="2"/>
        <v>0</v>
      </c>
      <c r="U38" s="388">
        <f t="shared" si="0"/>
        <v>1</v>
      </c>
      <c r="W38" s="379"/>
    </row>
    <row r="39" spans="1:23">
      <c r="A39" s="200">
        <v>8</v>
      </c>
      <c r="B39" s="39" t="s">
        <v>302</v>
      </c>
      <c r="C39" s="362">
        <f>Mat!C39</f>
        <v>0</v>
      </c>
      <c r="D39" s="180">
        <f>Mat!D39</f>
        <v>0</v>
      </c>
      <c r="E39" s="180">
        <f>Mat!E39</f>
        <v>0</v>
      </c>
      <c r="F39" s="180">
        <f>Mat!F39</f>
        <v>0</v>
      </c>
      <c r="G39" s="180">
        <f>Mat!G39</f>
        <v>0</v>
      </c>
      <c r="H39" s="189">
        <f t="shared" si="1"/>
        <v>0</v>
      </c>
      <c r="I39" s="632">
        <f>Mat!H39</f>
        <v>0</v>
      </c>
      <c r="J39" s="633">
        <f>Mat!J39</f>
        <v>0</v>
      </c>
      <c r="K39" s="634">
        <f>Mat!K39</f>
        <v>0</v>
      </c>
      <c r="L39" s="122"/>
      <c r="M39" s="122"/>
      <c r="N39" s="122"/>
      <c r="O39" s="122"/>
      <c r="P39" s="122"/>
      <c r="Q39" s="122"/>
      <c r="R39" s="122"/>
      <c r="S39" s="122"/>
      <c r="T39" s="388">
        <f t="shared" si="2"/>
        <v>0</v>
      </c>
      <c r="U39" s="388">
        <f t="shared" si="0"/>
        <v>1</v>
      </c>
      <c r="W39" s="379"/>
    </row>
    <row r="40" spans="1:23">
      <c r="A40" s="200">
        <v>9</v>
      </c>
      <c r="B40" s="39" t="s">
        <v>303</v>
      </c>
      <c r="C40" s="362">
        <f>Mat!C40</f>
        <v>0</v>
      </c>
      <c r="D40" s="180">
        <f>Mat!D40</f>
        <v>0</v>
      </c>
      <c r="E40" s="180">
        <f>Mat!E40</f>
        <v>0</v>
      </c>
      <c r="F40" s="180">
        <f>Mat!F40</f>
        <v>0</v>
      </c>
      <c r="G40" s="180">
        <f>Mat!G40</f>
        <v>0</v>
      </c>
      <c r="H40" s="189">
        <f t="shared" si="1"/>
        <v>0</v>
      </c>
      <c r="I40" s="632">
        <f>Mat!H40</f>
        <v>0</v>
      </c>
      <c r="J40" s="633">
        <f>Mat!J40</f>
        <v>0</v>
      </c>
      <c r="K40" s="634">
        <f>Mat!K40</f>
        <v>0</v>
      </c>
      <c r="L40" s="122"/>
      <c r="M40" s="122"/>
      <c r="N40" s="122"/>
      <c r="O40" s="122"/>
      <c r="P40" s="122"/>
      <c r="Q40" s="122"/>
      <c r="R40" s="122"/>
      <c r="S40" s="122"/>
      <c r="T40" s="388">
        <f t="shared" si="2"/>
        <v>0</v>
      </c>
      <c r="U40" s="388">
        <f t="shared" si="0"/>
        <v>1</v>
      </c>
      <c r="W40" s="379"/>
    </row>
    <row r="41" spans="1:23">
      <c r="A41" s="200">
        <v>10</v>
      </c>
      <c r="B41" s="39" t="s">
        <v>304</v>
      </c>
      <c r="C41" s="362">
        <f>Mat!C41</f>
        <v>0</v>
      </c>
      <c r="D41" s="180">
        <f>Mat!D41</f>
        <v>0</v>
      </c>
      <c r="E41" s="180">
        <f>Mat!E41</f>
        <v>0</v>
      </c>
      <c r="F41" s="180">
        <f>Mat!F41</f>
        <v>0</v>
      </c>
      <c r="G41" s="180">
        <f>Mat!G41</f>
        <v>0</v>
      </c>
      <c r="H41" s="189">
        <f t="shared" si="1"/>
        <v>0</v>
      </c>
      <c r="I41" s="632">
        <f>Mat!H41</f>
        <v>0</v>
      </c>
      <c r="J41" s="633">
        <f>Mat!J41</f>
        <v>0</v>
      </c>
      <c r="K41" s="634">
        <f>Mat!K41</f>
        <v>0</v>
      </c>
      <c r="L41" s="122"/>
      <c r="M41" s="122"/>
      <c r="N41" s="122"/>
      <c r="O41" s="122"/>
      <c r="P41" s="122"/>
      <c r="Q41" s="122"/>
      <c r="R41" s="122"/>
      <c r="S41" s="122"/>
      <c r="T41" s="388">
        <f t="shared" si="2"/>
        <v>0</v>
      </c>
      <c r="U41" s="388">
        <f t="shared" si="0"/>
        <v>1</v>
      </c>
      <c r="W41" s="379"/>
    </row>
    <row r="42" spans="1:23">
      <c r="A42" s="200">
        <v>11</v>
      </c>
      <c r="B42" s="39" t="s">
        <v>327</v>
      </c>
      <c r="C42" s="362">
        <f>Mat!C42</f>
        <v>0</v>
      </c>
      <c r="D42" s="180">
        <f>Mat!D42</f>
        <v>0</v>
      </c>
      <c r="E42" s="180">
        <f>Mat!E42</f>
        <v>0</v>
      </c>
      <c r="F42" s="180">
        <f>Mat!F42</f>
        <v>0</v>
      </c>
      <c r="G42" s="180">
        <f>Mat!G42</f>
        <v>0</v>
      </c>
      <c r="H42" s="189">
        <f t="shared" si="1"/>
        <v>0</v>
      </c>
      <c r="I42" s="632">
        <f>Mat!H42</f>
        <v>0</v>
      </c>
      <c r="J42" s="633">
        <f>Mat!J42</f>
        <v>0</v>
      </c>
      <c r="K42" s="634">
        <f>Mat!K42</f>
        <v>0</v>
      </c>
      <c r="L42" s="122"/>
      <c r="M42" s="122"/>
      <c r="N42" s="122"/>
      <c r="O42" s="122"/>
      <c r="P42" s="122"/>
      <c r="Q42" s="122"/>
      <c r="R42" s="122"/>
      <c r="S42" s="122"/>
      <c r="T42" s="388">
        <f t="shared" si="2"/>
        <v>0</v>
      </c>
      <c r="U42" s="388">
        <f t="shared" si="0"/>
        <v>1</v>
      </c>
      <c r="W42" s="379"/>
    </row>
    <row r="43" spans="1:23">
      <c r="A43" s="200">
        <v>12</v>
      </c>
      <c r="B43" s="39" t="s">
        <v>328</v>
      </c>
      <c r="C43" s="362">
        <f>Mat!C43</f>
        <v>0</v>
      </c>
      <c r="D43" s="180">
        <f>Mat!D43</f>
        <v>0</v>
      </c>
      <c r="E43" s="180">
        <f>Mat!E43</f>
        <v>0</v>
      </c>
      <c r="F43" s="180">
        <f>Mat!F43</f>
        <v>0</v>
      </c>
      <c r="G43" s="180">
        <f>Mat!G43</f>
        <v>0</v>
      </c>
      <c r="H43" s="189">
        <f t="shared" si="1"/>
        <v>0</v>
      </c>
      <c r="I43" s="632">
        <f>Mat!H43</f>
        <v>0</v>
      </c>
      <c r="J43" s="633">
        <f>Mat!J43</f>
        <v>0</v>
      </c>
      <c r="K43" s="634">
        <f>Mat!K43</f>
        <v>0</v>
      </c>
      <c r="L43" s="122"/>
      <c r="M43" s="122"/>
      <c r="N43" s="122"/>
      <c r="O43" s="122"/>
      <c r="P43" s="122"/>
      <c r="Q43" s="122"/>
      <c r="R43" s="122"/>
      <c r="S43" s="122"/>
      <c r="T43" s="388">
        <f t="shared" si="2"/>
        <v>0</v>
      </c>
      <c r="U43" s="388">
        <f t="shared" si="0"/>
        <v>1</v>
      </c>
      <c r="W43" s="379"/>
    </row>
    <row r="44" spans="1:23">
      <c r="A44" s="200">
        <v>13</v>
      </c>
      <c r="B44" s="39" t="s">
        <v>329</v>
      </c>
      <c r="C44" s="362">
        <f>Mat!C44</f>
        <v>0</v>
      </c>
      <c r="D44" s="180">
        <f>Mat!D44</f>
        <v>0</v>
      </c>
      <c r="E44" s="180">
        <f>Mat!E44</f>
        <v>0</v>
      </c>
      <c r="F44" s="180">
        <f>Mat!F44</f>
        <v>0</v>
      </c>
      <c r="G44" s="180">
        <f>Mat!G44</f>
        <v>0</v>
      </c>
      <c r="H44" s="189">
        <f t="shared" si="1"/>
        <v>0</v>
      </c>
      <c r="I44" s="632">
        <f>Mat!H44</f>
        <v>0</v>
      </c>
      <c r="J44" s="633">
        <f>Mat!J44</f>
        <v>0</v>
      </c>
      <c r="K44" s="634">
        <f>Mat!K44</f>
        <v>0</v>
      </c>
      <c r="L44" s="122"/>
      <c r="M44" s="122"/>
      <c r="N44" s="122"/>
      <c r="O44" s="122"/>
      <c r="P44" s="122"/>
      <c r="Q44" s="122"/>
      <c r="R44" s="122"/>
      <c r="S44" s="122"/>
      <c r="T44" s="388">
        <f t="shared" si="2"/>
        <v>0</v>
      </c>
      <c r="U44" s="388">
        <f t="shared" si="0"/>
        <v>1</v>
      </c>
      <c r="W44" s="379"/>
    </row>
    <row r="45" spans="1:23">
      <c r="A45" s="200">
        <v>14</v>
      </c>
      <c r="B45" s="39" t="s">
        <v>330</v>
      </c>
      <c r="C45" s="362">
        <f>Mat!C45</f>
        <v>0</v>
      </c>
      <c r="D45" s="180">
        <f>Mat!D45</f>
        <v>0</v>
      </c>
      <c r="E45" s="180">
        <f>Mat!E45</f>
        <v>0</v>
      </c>
      <c r="F45" s="180">
        <f>Mat!F45</f>
        <v>0</v>
      </c>
      <c r="G45" s="180">
        <f>Mat!G45</f>
        <v>0</v>
      </c>
      <c r="H45" s="189">
        <f t="shared" si="1"/>
        <v>0</v>
      </c>
      <c r="I45" s="632">
        <f>Mat!H45</f>
        <v>0</v>
      </c>
      <c r="J45" s="633">
        <f>Mat!J45</f>
        <v>0</v>
      </c>
      <c r="K45" s="634">
        <f>Mat!K45</f>
        <v>0</v>
      </c>
      <c r="L45" s="122"/>
      <c r="M45" s="122"/>
      <c r="N45" s="122"/>
      <c r="O45" s="122"/>
      <c r="P45" s="122"/>
      <c r="Q45" s="122"/>
      <c r="R45" s="122"/>
      <c r="S45" s="122"/>
      <c r="T45" s="388">
        <f t="shared" si="2"/>
        <v>0</v>
      </c>
      <c r="U45" s="388">
        <f t="shared" si="0"/>
        <v>1</v>
      </c>
      <c r="W45" s="379"/>
    </row>
    <row r="46" spans="1:23">
      <c r="A46" s="200">
        <v>15</v>
      </c>
      <c r="B46" s="39" t="s">
        <v>331</v>
      </c>
      <c r="C46" s="362">
        <f>Mat!C46</f>
        <v>0</v>
      </c>
      <c r="D46" s="180">
        <f>Mat!D46</f>
        <v>0</v>
      </c>
      <c r="E46" s="180">
        <f>Mat!E46</f>
        <v>0</v>
      </c>
      <c r="F46" s="180">
        <f>Mat!F46</f>
        <v>0</v>
      </c>
      <c r="G46" s="180">
        <f>Mat!G46</f>
        <v>0</v>
      </c>
      <c r="H46" s="189">
        <f t="shared" si="1"/>
        <v>0</v>
      </c>
      <c r="I46" s="632">
        <f>Mat!H46</f>
        <v>0</v>
      </c>
      <c r="J46" s="633">
        <f>Mat!J46</f>
        <v>0</v>
      </c>
      <c r="K46" s="634">
        <f>Mat!K46</f>
        <v>0</v>
      </c>
      <c r="L46" s="122"/>
      <c r="M46" s="122"/>
      <c r="N46" s="122"/>
      <c r="O46" s="122"/>
      <c r="P46" s="122"/>
      <c r="Q46" s="122"/>
      <c r="R46" s="122"/>
      <c r="S46" s="122"/>
      <c r="T46" s="388">
        <f t="shared" si="2"/>
        <v>0</v>
      </c>
      <c r="U46" s="388">
        <f t="shared" si="0"/>
        <v>1</v>
      </c>
      <c r="W46" s="379"/>
    </row>
    <row r="47" spans="1:23">
      <c r="A47" s="200">
        <v>16</v>
      </c>
      <c r="B47" s="39" t="s">
        <v>332</v>
      </c>
      <c r="C47" s="362">
        <f>Mat!C47</f>
        <v>0</v>
      </c>
      <c r="D47" s="180">
        <f>Mat!D47</f>
        <v>0</v>
      </c>
      <c r="E47" s="180">
        <f>Mat!E47</f>
        <v>0</v>
      </c>
      <c r="F47" s="180">
        <f>Mat!F47</f>
        <v>0</v>
      </c>
      <c r="G47" s="180">
        <f>Mat!G47</f>
        <v>0</v>
      </c>
      <c r="H47" s="189">
        <f t="shared" si="1"/>
        <v>0</v>
      </c>
      <c r="I47" s="632">
        <f>Mat!H47</f>
        <v>0</v>
      </c>
      <c r="J47" s="633">
        <f>Mat!J47</f>
        <v>0</v>
      </c>
      <c r="K47" s="634">
        <f>Mat!K47</f>
        <v>0</v>
      </c>
      <c r="L47" s="122"/>
      <c r="M47" s="122"/>
      <c r="N47" s="122"/>
      <c r="O47" s="122"/>
      <c r="P47" s="122"/>
      <c r="Q47" s="122"/>
      <c r="R47" s="122"/>
      <c r="S47" s="122"/>
      <c r="T47" s="388">
        <f t="shared" si="2"/>
        <v>0</v>
      </c>
      <c r="U47" s="388">
        <f t="shared" si="0"/>
        <v>1</v>
      </c>
      <c r="W47" s="379"/>
    </row>
    <row r="48" spans="1:23">
      <c r="A48" s="200">
        <v>17</v>
      </c>
      <c r="B48" s="39" t="s">
        <v>333</v>
      </c>
      <c r="C48" s="362">
        <f>Mat!C48</f>
        <v>0</v>
      </c>
      <c r="D48" s="180">
        <f>Mat!D48</f>
        <v>0</v>
      </c>
      <c r="E48" s="180">
        <f>Mat!E48</f>
        <v>0</v>
      </c>
      <c r="F48" s="180">
        <f>Mat!F48</f>
        <v>0</v>
      </c>
      <c r="G48" s="180">
        <f>Mat!G48</f>
        <v>0</v>
      </c>
      <c r="H48" s="189">
        <f t="shared" si="1"/>
        <v>0</v>
      </c>
      <c r="I48" s="632">
        <f>Mat!H48</f>
        <v>0</v>
      </c>
      <c r="J48" s="633">
        <f>Mat!J48</f>
        <v>0</v>
      </c>
      <c r="K48" s="634">
        <f>Mat!K48</f>
        <v>0</v>
      </c>
      <c r="L48" s="122"/>
      <c r="M48" s="122"/>
      <c r="N48" s="122"/>
      <c r="O48" s="122"/>
      <c r="P48" s="122"/>
      <c r="Q48" s="122"/>
      <c r="R48" s="122"/>
      <c r="S48" s="122"/>
      <c r="T48" s="388">
        <f t="shared" si="2"/>
        <v>0</v>
      </c>
      <c r="U48" s="388">
        <f t="shared" si="0"/>
        <v>1</v>
      </c>
      <c r="W48" s="379"/>
    </row>
    <row r="49" spans="1:26">
      <c r="A49" s="200">
        <v>18</v>
      </c>
      <c r="B49" s="39" t="s">
        <v>334</v>
      </c>
      <c r="C49" s="362">
        <f>Mat!C49</f>
        <v>0</v>
      </c>
      <c r="D49" s="180">
        <f>Mat!D49</f>
        <v>0</v>
      </c>
      <c r="E49" s="180">
        <f>Mat!E49</f>
        <v>0</v>
      </c>
      <c r="F49" s="180">
        <f>Mat!F49</f>
        <v>0</v>
      </c>
      <c r="G49" s="180">
        <f>Mat!G49</f>
        <v>0</v>
      </c>
      <c r="H49" s="189">
        <f t="shared" si="1"/>
        <v>0</v>
      </c>
      <c r="I49" s="632">
        <f>Mat!H49</f>
        <v>0</v>
      </c>
      <c r="J49" s="633">
        <f>Mat!J49</f>
        <v>0</v>
      </c>
      <c r="K49" s="634">
        <f>Mat!K49</f>
        <v>0</v>
      </c>
      <c r="L49" s="122"/>
      <c r="M49" s="122"/>
      <c r="N49" s="122"/>
      <c r="O49" s="122"/>
      <c r="P49" s="122"/>
      <c r="Q49" s="122"/>
      <c r="R49" s="122"/>
      <c r="S49" s="122"/>
      <c r="T49" s="388">
        <f t="shared" si="2"/>
        <v>0</v>
      </c>
      <c r="U49" s="388">
        <f t="shared" si="0"/>
        <v>1</v>
      </c>
      <c r="W49" s="379"/>
    </row>
    <row r="50" spans="1:26">
      <c r="A50" s="200">
        <v>19</v>
      </c>
      <c r="B50" s="39" t="s">
        <v>335</v>
      </c>
      <c r="C50" s="362">
        <f>Mat!C50</f>
        <v>0</v>
      </c>
      <c r="D50" s="180">
        <f>Mat!D50</f>
        <v>0</v>
      </c>
      <c r="E50" s="180">
        <f>Mat!E50</f>
        <v>0</v>
      </c>
      <c r="F50" s="180">
        <f>Mat!F50</f>
        <v>0</v>
      </c>
      <c r="G50" s="180">
        <f>Mat!G50</f>
        <v>0</v>
      </c>
      <c r="H50" s="189">
        <f t="shared" si="1"/>
        <v>0</v>
      </c>
      <c r="I50" s="632">
        <f>Mat!H50</f>
        <v>0</v>
      </c>
      <c r="J50" s="633">
        <f>Mat!J50</f>
        <v>0</v>
      </c>
      <c r="K50" s="634">
        <f>Mat!K50</f>
        <v>0</v>
      </c>
      <c r="L50" s="122"/>
      <c r="M50" s="122"/>
      <c r="N50" s="122"/>
      <c r="O50" s="122"/>
      <c r="P50" s="122"/>
      <c r="Q50" s="122"/>
      <c r="R50" s="122"/>
      <c r="S50" s="122"/>
      <c r="T50" s="388">
        <f t="shared" si="2"/>
        <v>0</v>
      </c>
      <c r="U50" s="388">
        <f t="shared" si="0"/>
        <v>1</v>
      </c>
      <c r="W50" s="379"/>
    </row>
    <row r="51" spans="1:26">
      <c r="A51" s="200">
        <v>20</v>
      </c>
      <c r="B51" s="39" t="s">
        <v>336</v>
      </c>
      <c r="C51" s="362">
        <f>Mat!C51</f>
        <v>0</v>
      </c>
      <c r="D51" s="180">
        <f>Mat!D51</f>
        <v>0</v>
      </c>
      <c r="E51" s="180">
        <f>Mat!E51</f>
        <v>0</v>
      </c>
      <c r="F51" s="180">
        <f>Mat!F51</f>
        <v>0</v>
      </c>
      <c r="G51" s="180">
        <f>Mat!G51</f>
        <v>0</v>
      </c>
      <c r="H51" s="189">
        <f t="shared" si="1"/>
        <v>0</v>
      </c>
      <c r="I51" s="632">
        <f>Mat!H51</f>
        <v>0</v>
      </c>
      <c r="J51" s="633">
        <f>Mat!J51</f>
        <v>0</v>
      </c>
      <c r="K51" s="634">
        <f>Mat!K51</f>
        <v>0</v>
      </c>
      <c r="L51" s="122"/>
      <c r="M51" s="122"/>
      <c r="N51" s="122"/>
      <c r="O51" s="122"/>
      <c r="P51" s="122"/>
      <c r="Q51" s="122"/>
      <c r="R51" s="122"/>
      <c r="S51" s="122"/>
      <c r="T51" s="388">
        <f t="shared" si="2"/>
        <v>0</v>
      </c>
      <c r="U51" s="388">
        <f t="shared" si="0"/>
        <v>1</v>
      </c>
      <c r="W51" s="379"/>
    </row>
    <row r="52" spans="1:26">
      <c r="A52" s="200">
        <v>21</v>
      </c>
      <c r="B52" s="39" t="s">
        <v>337</v>
      </c>
      <c r="C52" s="362">
        <f>Mat!C52</f>
        <v>0</v>
      </c>
      <c r="D52" s="180">
        <f>Mat!D52</f>
        <v>0</v>
      </c>
      <c r="E52" s="180">
        <f>Mat!E52</f>
        <v>0</v>
      </c>
      <c r="F52" s="180">
        <f>Mat!F52</f>
        <v>0</v>
      </c>
      <c r="G52" s="180">
        <f>Mat!G52</f>
        <v>0</v>
      </c>
      <c r="H52" s="189">
        <f t="shared" si="1"/>
        <v>0</v>
      </c>
      <c r="I52" s="632">
        <f>Mat!H52</f>
        <v>0</v>
      </c>
      <c r="J52" s="633">
        <f>Mat!J52</f>
        <v>0</v>
      </c>
      <c r="K52" s="634">
        <f>Mat!K52</f>
        <v>0</v>
      </c>
      <c r="L52" s="122"/>
      <c r="M52" s="122"/>
      <c r="N52" s="122"/>
      <c r="O52" s="122"/>
      <c r="P52" s="122"/>
      <c r="Q52" s="122"/>
      <c r="R52" s="122"/>
      <c r="S52" s="122"/>
      <c r="T52" s="388">
        <f t="shared" si="2"/>
        <v>0</v>
      </c>
      <c r="U52" s="388">
        <f t="shared" si="0"/>
        <v>1</v>
      </c>
      <c r="W52" s="379"/>
    </row>
    <row r="53" spans="1:26">
      <c r="A53" s="200">
        <v>22</v>
      </c>
      <c r="B53" s="39" t="s">
        <v>338</v>
      </c>
      <c r="C53" s="362">
        <f>Mat!C53</f>
        <v>0</v>
      </c>
      <c r="D53" s="180">
        <f>Mat!D53</f>
        <v>0</v>
      </c>
      <c r="E53" s="180">
        <f>Mat!E53</f>
        <v>0</v>
      </c>
      <c r="F53" s="180">
        <f>Mat!F53</f>
        <v>0</v>
      </c>
      <c r="G53" s="180">
        <f>Mat!G53</f>
        <v>0</v>
      </c>
      <c r="H53" s="189">
        <f t="shared" si="1"/>
        <v>0</v>
      </c>
      <c r="I53" s="632">
        <f>Mat!H53</f>
        <v>0</v>
      </c>
      <c r="J53" s="633">
        <f>Mat!J53</f>
        <v>0</v>
      </c>
      <c r="K53" s="634">
        <f>Mat!K53</f>
        <v>0</v>
      </c>
      <c r="L53" s="122"/>
      <c r="M53" s="122"/>
      <c r="N53" s="122"/>
      <c r="O53" s="122"/>
      <c r="P53" s="122"/>
      <c r="Q53" s="122"/>
      <c r="R53" s="122"/>
      <c r="S53" s="122"/>
      <c r="T53" s="388">
        <f t="shared" si="2"/>
        <v>0</v>
      </c>
      <c r="U53" s="388">
        <f t="shared" si="0"/>
        <v>1</v>
      </c>
      <c r="W53" s="379"/>
    </row>
    <row r="54" spans="1:26">
      <c r="A54" s="200">
        <v>23</v>
      </c>
      <c r="B54" s="39" t="s">
        <v>339</v>
      </c>
      <c r="C54" s="362">
        <f>Mat!C54</f>
        <v>0</v>
      </c>
      <c r="D54" s="180">
        <f>Mat!D54</f>
        <v>0</v>
      </c>
      <c r="E54" s="180">
        <f>Mat!E54</f>
        <v>0</v>
      </c>
      <c r="F54" s="180">
        <f>Mat!F54</f>
        <v>0</v>
      </c>
      <c r="G54" s="180">
        <f>Mat!G54</f>
        <v>0</v>
      </c>
      <c r="H54" s="189">
        <f t="shared" si="1"/>
        <v>0</v>
      </c>
      <c r="I54" s="632">
        <f>Mat!H54</f>
        <v>0</v>
      </c>
      <c r="J54" s="633">
        <f>Mat!J54</f>
        <v>0</v>
      </c>
      <c r="K54" s="634">
        <f>Mat!K54</f>
        <v>0</v>
      </c>
      <c r="L54" s="122"/>
      <c r="M54" s="122"/>
      <c r="N54" s="122"/>
      <c r="O54" s="122"/>
      <c r="P54" s="122"/>
      <c r="Q54" s="122"/>
      <c r="R54" s="122"/>
      <c r="S54" s="122"/>
      <c r="T54" s="388">
        <f t="shared" si="2"/>
        <v>0</v>
      </c>
      <c r="U54" s="388">
        <f t="shared" si="0"/>
        <v>1</v>
      </c>
      <c r="W54" s="379"/>
    </row>
    <row r="55" spans="1:26">
      <c r="A55" s="200">
        <v>24</v>
      </c>
      <c r="B55" s="39" t="s">
        <v>340</v>
      </c>
      <c r="C55" s="362">
        <f>Mat!C55</f>
        <v>0</v>
      </c>
      <c r="D55" s="180">
        <f>Mat!D55</f>
        <v>0</v>
      </c>
      <c r="E55" s="180">
        <f>Mat!E55</f>
        <v>0</v>
      </c>
      <c r="F55" s="180">
        <f>Mat!F55</f>
        <v>0</v>
      </c>
      <c r="G55" s="180">
        <f>Mat!G55</f>
        <v>0</v>
      </c>
      <c r="H55" s="189">
        <f t="shared" si="1"/>
        <v>0</v>
      </c>
      <c r="I55" s="632">
        <f>Mat!H55</f>
        <v>0</v>
      </c>
      <c r="J55" s="633">
        <f>Mat!J55</f>
        <v>0</v>
      </c>
      <c r="K55" s="634">
        <f>Mat!K55</f>
        <v>0</v>
      </c>
      <c r="L55" s="122"/>
      <c r="M55" s="122"/>
      <c r="N55" s="122"/>
      <c r="O55" s="122"/>
      <c r="P55" s="122"/>
      <c r="Q55" s="122"/>
      <c r="R55" s="122"/>
      <c r="S55" s="122"/>
      <c r="T55" s="388">
        <f t="shared" si="2"/>
        <v>0</v>
      </c>
      <c r="U55" s="388">
        <f t="shared" si="0"/>
        <v>1</v>
      </c>
      <c r="W55" s="379"/>
    </row>
    <row r="56" spans="1:26">
      <c r="A56" s="200">
        <v>25</v>
      </c>
      <c r="B56" s="39" t="s">
        <v>341</v>
      </c>
      <c r="C56" s="463">
        <f>Mat!C56</f>
        <v>0</v>
      </c>
      <c r="D56" s="464">
        <f>Mat!D56</f>
        <v>0</v>
      </c>
      <c r="E56" s="464">
        <f>Mat!E56</f>
        <v>0</v>
      </c>
      <c r="F56" s="180">
        <f>Mat!F56</f>
        <v>0</v>
      </c>
      <c r="G56" s="180">
        <f>Mat!G56</f>
        <v>0</v>
      </c>
      <c r="H56" s="189">
        <f t="shared" si="1"/>
        <v>0</v>
      </c>
      <c r="I56" s="632">
        <f>Mat!H56</f>
        <v>0</v>
      </c>
      <c r="J56" s="633">
        <f>Mat!J56</f>
        <v>0</v>
      </c>
      <c r="K56" s="634">
        <f>Mat!K56</f>
        <v>0</v>
      </c>
      <c r="L56" s="122"/>
      <c r="M56" s="122"/>
      <c r="N56" s="122"/>
      <c r="O56" s="122"/>
      <c r="P56" s="122"/>
      <c r="Q56" s="122"/>
      <c r="R56" s="122"/>
      <c r="S56" s="122"/>
      <c r="T56" s="388">
        <f t="shared" si="2"/>
        <v>0</v>
      </c>
      <c r="U56" s="388">
        <f t="shared" si="0"/>
        <v>1</v>
      </c>
      <c r="W56" s="379"/>
    </row>
    <row r="57" spans="1:26">
      <c r="B57" s="280"/>
      <c r="C57" s="37"/>
      <c r="D57" s="37"/>
      <c r="E57" s="37"/>
      <c r="F57" s="37"/>
      <c r="G57" s="37"/>
    </row>
    <row r="58" spans="1:26" ht="21">
      <c r="A58" s="276"/>
      <c r="B58" s="306" t="s">
        <v>415</v>
      </c>
      <c r="C58" s="2"/>
      <c r="D58" s="2"/>
      <c r="E58" s="2"/>
      <c r="F58" s="2"/>
      <c r="G58" s="2"/>
      <c r="H58" s="2"/>
      <c r="I58" s="2"/>
      <c r="J58" s="277"/>
      <c r="K58" s="277"/>
      <c r="L58" s="278"/>
      <c r="M58" s="451"/>
      <c r="N58" s="451"/>
      <c r="O58" s="451"/>
      <c r="P58" s="278"/>
    </row>
    <row r="59" spans="1:26">
      <c r="B59" s="284"/>
    </row>
    <row r="60" spans="1:26" ht="15.75" thickBot="1">
      <c r="A60" s="281" t="s">
        <v>420</v>
      </c>
      <c r="B60" s="284"/>
      <c r="M60" s="37"/>
      <c r="N60" s="37"/>
    </row>
    <row r="61" spans="1:26" ht="35.25" customHeight="1">
      <c r="A61" s="614" t="s">
        <v>2</v>
      </c>
      <c r="B61" s="604" t="s">
        <v>414</v>
      </c>
      <c r="C61" s="607" t="s">
        <v>417</v>
      </c>
      <c r="D61" s="604" t="s">
        <v>418</v>
      </c>
      <c r="E61" s="607" t="s">
        <v>419</v>
      </c>
      <c r="F61" s="607" t="s">
        <v>421</v>
      </c>
      <c r="G61" s="607" t="s">
        <v>422</v>
      </c>
      <c r="H61" s="607" t="s">
        <v>423</v>
      </c>
      <c r="I61" s="607" t="s">
        <v>424</v>
      </c>
      <c r="J61" s="607" t="s">
        <v>425</v>
      </c>
      <c r="K61" s="607" t="str">
        <f>UTARA!K61</f>
        <v>LOKASI</v>
      </c>
      <c r="L61" s="435" t="s">
        <v>34</v>
      </c>
      <c r="M61" s="436">
        <f>'SUMMARY OTTV'!H20</f>
        <v>34.663947608761134</v>
      </c>
      <c r="N61" s="437"/>
      <c r="O61" s="437"/>
      <c r="P61" s="437"/>
      <c r="Q61" s="437"/>
      <c r="T61" s="619" t="s">
        <v>279</v>
      </c>
      <c r="U61" s="619" t="s">
        <v>280</v>
      </c>
      <c r="V61" s="395" t="s">
        <v>258</v>
      </c>
      <c r="W61" s="250" t="s">
        <v>281</v>
      </c>
      <c r="X61" s="618" t="s">
        <v>61</v>
      </c>
      <c r="Y61" s="608" t="s">
        <v>25</v>
      </c>
      <c r="Z61" s="608" t="s">
        <v>52</v>
      </c>
    </row>
    <row r="62" spans="1:26" ht="12.75" customHeight="1">
      <c r="A62" s="615"/>
      <c r="B62" s="605"/>
      <c r="C62" s="608"/>
      <c r="D62" s="605"/>
      <c r="E62" s="608"/>
      <c r="F62" s="608"/>
      <c r="G62" s="608"/>
      <c r="H62" s="608"/>
      <c r="I62" s="608"/>
      <c r="J62" s="608"/>
      <c r="K62" s="608"/>
      <c r="L62" s="438"/>
      <c r="M62" s="439"/>
      <c r="N62" s="437"/>
      <c r="O62" s="437"/>
      <c r="P62" s="437"/>
      <c r="Q62" s="437"/>
      <c r="S62" s="37"/>
      <c r="T62" s="619"/>
      <c r="U62" s="619"/>
      <c r="V62" s="395"/>
      <c r="W62" s="250"/>
      <c r="X62" s="618"/>
      <c r="Y62" s="608"/>
      <c r="Z62" s="608"/>
    </row>
    <row r="63" spans="1:26" ht="15.75">
      <c r="A63" s="615"/>
      <c r="B63" s="605"/>
      <c r="C63" s="608"/>
      <c r="D63" s="605"/>
      <c r="E63" s="249" t="s">
        <v>426</v>
      </c>
      <c r="F63" s="608"/>
      <c r="G63" s="608"/>
      <c r="H63" s="249" t="s">
        <v>427</v>
      </c>
      <c r="I63" s="249" t="s">
        <v>428</v>
      </c>
      <c r="J63" s="256" t="s">
        <v>429</v>
      </c>
      <c r="K63" s="608"/>
      <c r="L63" s="440" t="s">
        <v>452</v>
      </c>
      <c r="M63" s="441">
        <f>'SUMMARY OTTV'!H38</f>
        <v>14.000000000000002</v>
      </c>
      <c r="N63" s="437"/>
      <c r="O63" s="437"/>
      <c r="P63" s="437"/>
      <c r="Q63" s="437"/>
      <c r="S63" s="355"/>
      <c r="T63" s="619"/>
      <c r="U63" s="619"/>
      <c r="V63" s="396" t="s">
        <v>239</v>
      </c>
      <c r="W63" s="250"/>
      <c r="X63" s="618"/>
      <c r="Y63" s="54" t="s">
        <v>27</v>
      </c>
      <c r="Z63" s="54"/>
    </row>
    <row r="64" spans="1:26" ht="18.75" customHeight="1" thickBot="1">
      <c r="A64" s="616"/>
      <c r="B64" s="606"/>
      <c r="C64" s="248" t="s">
        <v>112</v>
      </c>
      <c r="D64" s="140" t="s">
        <v>112</v>
      </c>
      <c r="E64" s="248" t="s">
        <v>147</v>
      </c>
      <c r="F64" s="620"/>
      <c r="G64" s="620"/>
      <c r="H64" s="251" t="s">
        <v>261</v>
      </c>
      <c r="I64" s="248"/>
      <c r="J64" s="248" t="s">
        <v>261</v>
      </c>
      <c r="K64" s="620"/>
      <c r="L64" s="442"/>
      <c r="M64" s="443"/>
      <c r="N64" s="444" t="s">
        <v>699</v>
      </c>
      <c r="O64" s="444" t="s">
        <v>700</v>
      </c>
      <c r="P64" s="444" t="s">
        <v>701</v>
      </c>
      <c r="Q64" s="445" t="s">
        <v>702</v>
      </c>
      <c r="T64" s="619"/>
      <c r="U64" s="619"/>
      <c r="V64" s="397" t="s">
        <v>255</v>
      </c>
      <c r="W64" s="241" t="s">
        <v>255</v>
      </c>
      <c r="X64" s="618"/>
      <c r="Y64" s="247"/>
      <c r="Z64" s="247"/>
    </row>
    <row r="65" spans="1:27" s="317" customFormat="1">
      <c r="A65" s="309">
        <v>1</v>
      </c>
      <c r="B65" s="57" t="s">
        <v>650</v>
      </c>
      <c r="C65" s="128">
        <f>TIMURLAUT!C65</f>
        <v>0</v>
      </c>
      <c r="D65" s="128">
        <f>TIMURLAUT!D65</f>
        <v>0</v>
      </c>
      <c r="E65" s="196">
        <f>C65*D65</f>
        <v>0</v>
      </c>
      <c r="F65" s="310" t="str">
        <f>TIMURLAUT!F65</f>
        <v>EW 1</v>
      </c>
      <c r="G65" s="311" t="str">
        <f>TIMURLAUT!G65</f>
        <v>F1</v>
      </c>
      <c r="H65" s="128">
        <f>TIMURLAUT!H65</f>
        <v>0</v>
      </c>
      <c r="I65" s="128">
        <f>TIMURLAUT!I65</f>
        <v>1</v>
      </c>
      <c r="J65" s="254">
        <f>I65*E65</f>
        <v>0</v>
      </c>
      <c r="K65" s="312"/>
      <c r="L65" s="446" t="str">
        <f>B104</f>
        <v>Bata Ringan</v>
      </c>
      <c r="M65" s="443" t="str">
        <f>B140</f>
        <v>glass</v>
      </c>
      <c r="N65" s="443" t="str">
        <f>IF($G:$G=0,"-",IF(INDEX($G:$G,MATCH($G:$G,$B:$B,0))=0,"-",INDEX($G:$G,MATCH(G65,$B:$B,0))))</f>
        <v>-</v>
      </c>
      <c r="O65" s="443">
        <f>IF(H65=0,0,SUMIF($B:$B,$N:$N,C:C))</f>
        <v>0</v>
      </c>
      <c r="P65" s="443">
        <f>SUMIF($B:$B,$N:$N,D:D)</f>
        <v>0</v>
      </c>
      <c r="Q65" s="447">
        <f>G176</f>
        <v>1.0011627906976743</v>
      </c>
      <c r="R65" s="313"/>
      <c r="S65" s="356" t="str">
        <f t="shared" ref="S65:S89" si="3">IF(F65="",0,INDEX(B:B,MATCH(F65,A:A,0)))</f>
        <v>Bata Ringan</v>
      </c>
      <c r="T65" s="398">
        <f t="shared" ref="T65:T89" si="4">IF(F65="",0,INDEX(Alfa_Tenggara,MATCH(F65,Construction_Name,0)))</f>
        <v>0.5</v>
      </c>
      <c r="U65" s="398">
        <f t="shared" ref="U65:U89" si="5">IF(S65=0,0,VLOOKUP(S65,wall,2,FALSE))</f>
        <v>1.7011384404936403</v>
      </c>
      <c r="V65" s="242">
        <f t="shared" ref="V65:V89" si="6">IF(S65=0,0,VLOOKUP(S65,wall,7,FALSE))</f>
        <v>12</v>
      </c>
      <c r="W65" s="242">
        <f t="shared" ref="W65:W89" si="7">IF(OR(G65="none",G65=0),0,VLOOKUP(G65,fnorth,4,FALSE))</f>
        <v>5.8940000000000001</v>
      </c>
      <c r="X65" s="242">
        <f t="shared" ref="X65:X89" si="8">IF(OR(G65="none",G65=0),0,VLOOKUP(G65,fnorth,7,FALSE))</f>
        <v>1.0011627906976743</v>
      </c>
      <c r="Y65" s="357">
        <f>IF(UTARA!$D$6="","0",(VLOOKUP(UTARA!$D$6,SF,7,FALSE)))</f>
        <v>135</v>
      </c>
      <c r="Z65" s="212">
        <f>IF(UTARA!$D$6="","0",(VLOOKUP(UTARA!$D$6,SF,10,FALSE)))</f>
        <v>5</v>
      </c>
      <c r="AA65" s="316" t="str">
        <f t="shared" ref="AA65:AA89" si="9">IF(G65="",0,IF(G65="none","None",INDEX(C:C,MATCH(G65,B:B,0))))</f>
        <v>glass</v>
      </c>
    </row>
    <row r="66" spans="1:27" s="317" customFormat="1">
      <c r="A66" s="318">
        <v>2</v>
      </c>
      <c r="B66" s="55" t="s">
        <v>651</v>
      </c>
      <c r="C66" s="128"/>
      <c r="D66" s="128"/>
      <c r="E66" s="197">
        <f t="shared" ref="E66:E87" si="10">C66*D66</f>
        <v>0</v>
      </c>
      <c r="F66" s="319"/>
      <c r="G66" s="319"/>
      <c r="H66" s="128"/>
      <c r="I66" s="128"/>
      <c r="J66" s="242">
        <f t="shared" ref="J66:J89" si="11">I66*E66</f>
        <v>0</v>
      </c>
      <c r="K66" s="320"/>
      <c r="L66" s="446">
        <f>B105</f>
        <v>0</v>
      </c>
      <c r="M66" s="443">
        <f t="shared" ref="M66:M89" si="12">B141</f>
        <v>0</v>
      </c>
      <c r="N66" s="443" t="str">
        <f t="shared" ref="N66:N89" si="13">IF($G:$G=0,"-",IF(INDEX($G:$G,MATCH($G:$G,$B:$B,0))=0,"-",INDEX($G:$G,MATCH(G66,$B:$B,0))))</f>
        <v>-</v>
      </c>
      <c r="O66" s="443">
        <f t="shared" ref="O66:O89" si="14">IF(H66=0,0,SUMIF($B:$B,$N:$N,C:C))</f>
        <v>0</v>
      </c>
      <c r="P66" s="443">
        <f t="shared" ref="P66:P89" si="15">SUMIF($B:$B,$N:$N,D:D)</f>
        <v>0</v>
      </c>
      <c r="Q66" s="447">
        <f t="shared" ref="Q66:Q89" si="16">G177</f>
        <v>0</v>
      </c>
      <c r="R66" s="313"/>
      <c r="S66" s="356">
        <f t="shared" si="3"/>
        <v>0</v>
      </c>
      <c r="T66" s="398">
        <f t="shared" si="4"/>
        <v>0</v>
      </c>
      <c r="U66" s="398">
        <f t="shared" si="5"/>
        <v>0</v>
      </c>
      <c r="V66" s="242">
        <f t="shared" si="6"/>
        <v>0</v>
      </c>
      <c r="W66" s="242">
        <f t="shared" si="7"/>
        <v>0</v>
      </c>
      <c r="X66" s="242">
        <f t="shared" si="8"/>
        <v>0</v>
      </c>
      <c r="Y66" s="357">
        <f>Y65</f>
        <v>135</v>
      </c>
      <c r="Z66" s="212">
        <f>Z65</f>
        <v>5</v>
      </c>
      <c r="AA66" s="316">
        <f t="shared" si="9"/>
        <v>0</v>
      </c>
    </row>
    <row r="67" spans="1:27" s="317" customFormat="1">
      <c r="A67" s="318">
        <v>3</v>
      </c>
      <c r="B67" s="55" t="s">
        <v>652</v>
      </c>
      <c r="C67" s="128"/>
      <c r="D67" s="128"/>
      <c r="E67" s="197">
        <f t="shared" si="10"/>
        <v>0</v>
      </c>
      <c r="F67" s="319"/>
      <c r="G67" s="319"/>
      <c r="H67" s="128"/>
      <c r="I67" s="128"/>
      <c r="J67" s="242">
        <f t="shared" si="11"/>
        <v>0</v>
      </c>
      <c r="K67" s="320"/>
      <c r="L67" s="446">
        <f t="shared" ref="L67:L89" si="17">B106</f>
        <v>0</v>
      </c>
      <c r="M67" s="443">
        <f t="shared" si="12"/>
        <v>0</v>
      </c>
      <c r="N67" s="443" t="str">
        <f t="shared" si="13"/>
        <v>-</v>
      </c>
      <c r="O67" s="443">
        <f t="shared" si="14"/>
        <v>0</v>
      </c>
      <c r="P67" s="443">
        <f t="shared" si="15"/>
        <v>0</v>
      </c>
      <c r="Q67" s="447">
        <f t="shared" si="16"/>
        <v>0</v>
      </c>
      <c r="R67" s="313"/>
      <c r="S67" s="356">
        <f t="shared" si="3"/>
        <v>0</v>
      </c>
      <c r="T67" s="398">
        <f t="shared" si="4"/>
        <v>0</v>
      </c>
      <c r="U67" s="398">
        <f t="shared" si="5"/>
        <v>0</v>
      </c>
      <c r="V67" s="242">
        <f t="shared" si="6"/>
        <v>0</v>
      </c>
      <c r="W67" s="242">
        <f t="shared" si="7"/>
        <v>0</v>
      </c>
      <c r="X67" s="242">
        <f t="shared" si="8"/>
        <v>0</v>
      </c>
      <c r="Y67" s="357">
        <f t="shared" ref="Y67:Z89" si="18">Y66</f>
        <v>135</v>
      </c>
      <c r="Z67" s="212">
        <f t="shared" si="18"/>
        <v>5</v>
      </c>
      <c r="AA67" s="316">
        <f t="shared" si="9"/>
        <v>0</v>
      </c>
    </row>
    <row r="68" spans="1:27" s="317" customFormat="1">
      <c r="A68" s="318">
        <v>4</v>
      </c>
      <c r="B68" s="55" t="s">
        <v>653</v>
      </c>
      <c r="C68" s="128"/>
      <c r="D68" s="128"/>
      <c r="E68" s="197">
        <f t="shared" si="10"/>
        <v>0</v>
      </c>
      <c r="F68" s="319"/>
      <c r="G68" s="319"/>
      <c r="H68" s="128"/>
      <c r="I68" s="128"/>
      <c r="J68" s="242">
        <f t="shared" si="11"/>
        <v>0</v>
      </c>
      <c r="K68" s="320"/>
      <c r="L68" s="446">
        <f t="shared" si="17"/>
        <v>0</v>
      </c>
      <c r="M68" s="443">
        <f t="shared" si="12"/>
        <v>0</v>
      </c>
      <c r="N68" s="443" t="str">
        <f t="shared" si="13"/>
        <v>-</v>
      </c>
      <c r="O68" s="443">
        <f t="shared" si="14"/>
        <v>0</v>
      </c>
      <c r="P68" s="443">
        <f t="shared" si="15"/>
        <v>0</v>
      </c>
      <c r="Q68" s="447">
        <f t="shared" si="16"/>
        <v>0</v>
      </c>
      <c r="R68" s="313"/>
      <c r="S68" s="356">
        <f t="shared" si="3"/>
        <v>0</v>
      </c>
      <c r="T68" s="398">
        <f t="shared" si="4"/>
        <v>0</v>
      </c>
      <c r="U68" s="398">
        <f t="shared" si="5"/>
        <v>0</v>
      </c>
      <c r="V68" s="242">
        <f t="shared" si="6"/>
        <v>0</v>
      </c>
      <c r="W68" s="242">
        <f t="shared" si="7"/>
        <v>0</v>
      </c>
      <c r="X68" s="242">
        <f t="shared" si="8"/>
        <v>0</v>
      </c>
      <c r="Y68" s="357">
        <f t="shared" si="18"/>
        <v>135</v>
      </c>
      <c r="Z68" s="212">
        <f t="shared" si="18"/>
        <v>5</v>
      </c>
      <c r="AA68" s="316">
        <f t="shared" si="9"/>
        <v>0</v>
      </c>
    </row>
    <row r="69" spans="1:27" s="317" customFormat="1">
      <c r="A69" s="318">
        <v>5</v>
      </c>
      <c r="B69" s="55" t="s">
        <v>654</v>
      </c>
      <c r="C69" s="128"/>
      <c r="D69" s="128"/>
      <c r="E69" s="197">
        <f t="shared" si="10"/>
        <v>0</v>
      </c>
      <c r="F69" s="319"/>
      <c r="G69" s="319"/>
      <c r="H69" s="128"/>
      <c r="I69" s="128"/>
      <c r="J69" s="242">
        <f t="shared" si="11"/>
        <v>0</v>
      </c>
      <c r="K69" s="320"/>
      <c r="L69" s="446">
        <f t="shared" si="17"/>
        <v>0</v>
      </c>
      <c r="M69" s="443">
        <f t="shared" si="12"/>
        <v>0</v>
      </c>
      <c r="N69" s="443" t="str">
        <f t="shared" si="13"/>
        <v>-</v>
      </c>
      <c r="O69" s="443">
        <f t="shared" si="14"/>
        <v>0</v>
      </c>
      <c r="P69" s="443">
        <f t="shared" si="15"/>
        <v>0</v>
      </c>
      <c r="Q69" s="447">
        <f t="shared" si="16"/>
        <v>0</v>
      </c>
      <c r="R69" s="313"/>
      <c r="S69" s="356">
        <f t="shared" si="3"/>
        <v>0</v>
      </c>
      <c r="T69" s="398">
        <f t="shared" si="4"/>
        <v>0</v>
      </c>
      <c r="U69" s="398">
        <f t="shared" si="5"/>
        <v>0</v>
      </c>
      <c r="V69" s="242">
        <f t="shared" si="6"/>
        <v>0</v>
      </c>
      <c r="W69" s="242">
        <f t="shared" si="7"/>
        <v>0</v>
      </c>
      <c r="X69" s="242">
        <f t="shared" si="8"/>
        <v>0</v>
      </c>
      <c r="Y69" s="357">
        <f t="shared" si="18"/>
        <v>135</v>
      </c>
      <c r="Z69" s="212">
        <f t="shared" si="18"/>
        <v>5</v>
      </c>
      <c r="AA69" s="316">
        <f t="shared" si="9"/>
        <v>0</v>
      </c>
    </row>
    <row r="70" spans="1:27" s="317" customFormat="1">
      <c r="A70" s="318">
        <v>6</v>
      </c>
      <c r="B70" s="55" t="s">
        <v>655</v>
      </c>
      <c r="C70" s="128"/>
      <c r="D70" s="128"/>
      <c r="E70" s="197">
        <f t="shared" si="10"/>
        <v>0</v>
      </c>
      <c r="F70" s="319"/>
      <c r="G70" s="319"/>
      <c r="H70" s="128"/>
      <c r="I70" s="128"/>
      <c r="J70" s="242">
        <f t="shared" si="11"/>
        <v>0</v>
      </c>
      <c r="K70" s="320"/>
      <c r="L70" s="446">
        <f t="shared" si="17"/>
        <v>0</v>
      </c>
      <c r="M70" s="443">
        <f t="shared" si="12"/>
        <v>0</v>
      </c>
      <c r="N70" s="443" t="str">
        <f t="shared" si="13"/>
        <v>-</v>
      </c>
      <c r="O70" s="443">
        <f t="shared" si="14"/>
        <v>0</v>
      </c>
      <c r="P70" s="443">
        <f t="shared" si="15"/>
        <v>0</v>
      </c>
      <c r="Q70" s="447">
        <f t="shared" si="16"/>
        <v>0</v>
      </c>
      <c r="R70" s="313"/>
      <c r="S70" s="356">
        <f t="shared" si="3"/>
        <v>0</v>
      </c>
      <c r="T70" s="398">
        <f t="shared" si="4"/>
        <v>0</v>
      </c>
      <c r="U70" s="398">
        <f t="shared" si="5"/>
        <v>0</v>
      </c>
      <c r="V70" s="242">
        <f t="shared" si="6"/>
        <v>0</v>
      </c>
      <c r="W70" s="242">
        <f t="shared" si="7"/>
        <v>0</v>
      </c>
      <c r="X70" s="242">
        <f t="shared" si="8"/>
        <v>0</v>
      </c>
      <c r="Y70" s="357">
        <f t="shared" si="18"/>
        <v>135</v>
      </c>
      <c r="Z70" s="212">
        <f t="shared" si="18"/>
        <v>5</v>
      </c>
      <c r="AA70" s="316">
        <f t="shared" si="9"/>
        <v>0</v>
      </c>
    </row>
    <row r="71" spans="1:27" s="317" customFormat="1">
      <c r="A71" s="318">
        <v>7</v>
      </c>
      <c r="B71" s="55" t="s">
        <v>656</v>
      </c>
      <c r="C71" s="128"/>
      <c r="D71" s="128"/>
      <c r="E71" s="197">
        <f t="shared" si="10"/>
        <v>0</v>
      </c>
      <c r="F71" s="319"/>
      <c r="G71" s="319"/>
      <c r="H71" s="128"/>
      <c r="I71" s="128"/>
      <c r="J71" s="242">
        <f t="shared" si="11"/>
        <v>0</v>
      </c>
      <c r="K71" s="320"/>
      <c r="L71" s="446">
        <f t="shared" si="17"/>
        <v>0</v>
      </c>
      <c r="M71" s="443">
        <f t="shared" si="12"/>
        <v>0</v>
      </c>
      <c r="N71" s="443" t="str">
        <f t="shared" si="13"/>
        <v>-</v>
      </c>
      <c r="O71" s="443">
        <f t="shared" si="14"/>
        <v>0</v>
      </c>
      <c r="P71" s="443">
        <f t="shared" si="15"/>
        <v>0</v>
      </c>
      <c r="Q71" s="447">
        <f t="shared" si="16"/>
        <v>0</v>
      </c>
      <c r="R71" s="313"/>
      <c r="S71" s="356">
        <f t="shared" si="3"/>
        <v>0</v>
      </c>
      <c r="T71" s="398">
        <f t="shared" si="4"/>
        <v>0</v>
      </c>
      <c r="U71" s="398">
        <f t="shared" si="5"/>
        <v>0</v>
      </c>
      <c r="V71" s="242">
        <f t="shared" si="6"/>
        <v>0</v>
      </c>
      <c r="W71" s="242">
        <f t="shared" si="7"/>
        <v>0</v>
      </c>
      <c r="X71" s="242">
        <f t="shared" si="8"/>
        <v>0</v>
      </c>
      <c r="Y71" s="357">
        <f t="shared" si="18"/>
        <v>135</v>
      </c>
      <c r="Z71" s="212">
        <f t="shared" si="18"/>
        <v>5</v>
      </c>
      <c r="AA71" s="316">
        <f t="shared" si="9"/>
        <v>0</v>
      </c>
    </row>
    <row r="72" spans="1:27" s="317" customFormat="1">
      <c r="A72" s="318">
        <v>8</v>
      </c>
      <c r="B72" s="55" t="s">
        <v>657</v>
      </c>
      <c r="C72" s="128"/>
      <c r="D72" s="128"/>
      <c r="E72" s="197">
        <f t="shared" si="10"/>
        <v>0</v>
      </c>
      <c r="F72" s="319"/>
      <c r="G72" s="319"/>
      <c r="H72" s="128"/>
      <c r="I72" s="128"/>
      <c r="J72" s="242">
        <f t="shared" si="11"/>
        <v>0</v>
      </c>
      <c r="K72" s="320"/>
      <c r="L72" s="446">
        <f t="shared" si="17"/>
        <v>0</v>
      </c>
      <c r="M72" s="443">
        <f t="shared" si="12"/>
        <v>0</v>
      </c>
      <c r="N72" s="443" t="str">
        <f t="shared" si="13"/>
        <v>-</v>
      </c>
      <c r="O72" s="443">
        <f t="shared" si="14"/>
        <v>0</v>
      </c>
      <c r="P72" s="443">
        <f t="shared" si="15"/>
        <v>0</v>
      </c>
      <c r="Q72" s="447">
        <f t="shared" si="16"/>
        <v>0</v>
      </c>
      <c r="R72" s="313"/>
      <c r="S72" s="356">
        <f t="shared" si="3"/>
        <v>0</v>
      </c>
      <c r="T72" s="398">
        <f t="shared" si="4"/>
        <v>0</v>
      </c>
      <c r="U72" s="398">
        <f t="shared" si="5"/>
        <v>0</v>
      </c>
      <c r="V72" s="242">
        <f t="shared" si="6"/>
        <v>0</v>
      </c>
      <c r="W72" s="242">
        <f t="shared" si="7"/>
        <v>0</v>
      </c>
      <c r="X72" s="242">
        <f t="shared" si="8"/>
        <v>0</v>
      </c>
      <c r="Y72" s="357">
        <f t="shared" si="18"/>
        <v>135</v>
      </c>
      <c r="Z72" s="212">
        <f t="shared" si="18"/>
        <v>5</v>
      </c>
      <c r="AA72" s="316">
        <f t="shared" si="9"/>
        <v>0</v>
      </c>
    </row>
    <row r="73" spans="1:27" s="317" customFormat="1">
      <c r="A73" s="318">
        <v>9</v>
      </c>
      <c r="B73" s="55" t="s">
        <v>658</v>
      </c>
      <c r="C73" s="128"/>
      <c r="D73" s="128"/>
      <c r="E73" s="197">
        <f t="shared" si="10"/>
        <v>0</v>
      </c>
      <c r="F73" s="319"/>
      <c r="G73" s="319"/>
      <c r="H73" s="128"/>
      <c r="I73" s="128"/>
      <c r="J73" s="242">
        <f t="shared" si="11"/>
        <v>0</v>
      </c>
      <c r="K73" s="320"/>
      <c r="L73" s="446">
        <f t="shared" si="17"/>
        <v>0</v>
      </c>
      <c r="M73" s="443">
        <f t="shared" si="12"/>
        <v>0</v>
      </c>
      <c r="N73" s="443" t="str">
        <f t="shared" si="13"/>
        <v>-</v>
      </c>
      <c r="O73" s="443">
        <f t="shared" si="14"/>
        <v>0</v>
      </c>
      <c r="P73" s="443">
        <f t="shared" si="15"/>
        <v>0</v>
      </c>
      <c r="Q73" s="447">
        <f t="shared" si="16"/>
        <v>0</v>
      </c>
      <c r="R73" s="313"/>
      <c r="S73" s="356">
        <f t="shared" si="3"/>
        <v>0</v>
      </c>
      <c r="T73" s="398">
        <f t="shared" si="4"/>
        <v>0</v>
      </c>
      <c r="U73" s="398">
        <f t="shared" si="5"/>
        <v>0</v>
      </c>
      <c r="V73" s="242">
        <f t="shared" si="6"/>
        <v>0</v>
      </c>
      <c r="W73" s="242">
        <f t="shared" si="7"/>
        <v>0</v>
      </c>
      <c r="X73" s="242">
        <f t="shared" si="8"/>
        <v>0</v>
      </c>
      <c r="Y73" s="357">
        <f t="shared" si="18"/>
        <v>135</v>
      </c>
      <c r="Z73" s="212">
        <f t="shared" si="18"/>
        <v>5</v>
      </c>
      <c r="AA73" s="316">
        <f t="shared" si="9"/>
        <v>0</v>
      </c>
    </row>
    <row r="74" spans="1:27" s="317" customFormat="1">
      <c r="A74" s="318">
        <v>10</v>
      </c>
      <c r="B74" s="55" t="s">
        <v>659</v>
      </c>
      <c r="C74" s="128"/>
      <c r="D74" s="128"/>
      <c r="E74" s="197">
        <f t="shared" si="10"/>
        <v>0</v>
      </c>
      <c r="F74" s="319"/>
      <c r="G74" s="319"/>
      <c r="H74" s="128"/>
      <c r="I74" s="128"/>
      <c r="J74" s="242">
        <f t="shared" si="11"/>
        <v>0</v>
      </c>
      <c r="K74" s="320"/>
      <c r="L74" s="446">
        <f t="shared" si="17"/>
        <v>0</v>
      </c>
      <c r="M74" s="443">
        <f t="shared" si="12"/>
        <v>0</v>
      </c>
      <c r="N74" s="443" t="str">
        <f t="shared" si="13"/>
        <v>-</v>
      </c>
      <c r="O74" s="443">
        <f t="shared" si="14"/>
        <v>0</v>
      </c>
      <c r="P74" s="443">
        <f t="shared" si="15"/>
        <v>0</v>
      </c>
      <c r="Q74" s="447">
        <f t="shared" si="16"/>
        <v>0</v>
      </c>
      <c r="R74" s="313"/>
      <c r="S74" s="356">
        <f t="shared" si="3"/>
        <v>0</v>
      </c>
      <c r="T74" s="398">
        <f t="shared" si="4"/>
        <v>0</v>
      </c>
      <c r="U74" s="398">
        <f t="shared" si="5"/>
        <v>0</v>
      </c>
      <c r="V74" s="242">
        <f t="shared" si="6"/>
        <v>0</v>
      </c>
      <c r="W74" s="242">
        <f t="shared" si="7"/>
        <v>0</v>
      </c>
      <c r="X74" s="242">
        <f t="shared" si="8"/>
        <v>0</v>
      </c>
      <c r="Y74" s="357">
        <f t="shared" si="18"/>
        <v>135</v>
      </c>
      <c r="Z74" s="212">
        <f t="shared" si="18"/>
        <v>5</v>
      </c>
      <c r="AA74" s="316">
        <f t="shared" si="9"/>
        <v>0</v>
      </c>
    </row>
    <row r="75" spans="1:27" s="317" customFormat="1">
      <c r="A75" s="318">
        <v>11</v>
      </c>
      <c r="B75" s="55" t="s">
        <v>660</v>
      </c>
      <c r="C75" s="128"/>
      <c r="D75" s="128"/>
      <c r="E75" s="197">
        <f t="shared" si="10"/>
        <v>0</v>
      </c>
      <c r="F75" s="319"/>
      <c r="G75" s="319"/>
      <c r="H75" s="128"/>
      <c r="I75" s="128"/>
      <c r="J75" s="242">
        <f t="shared" si="11"/>
        <v>0</v>
      </c>
      <c r="K75" s="320"/>
      <c r="L75" s="446">
        <f t="shared" si="17"/>
        <v>0</v>
      </c>
      <c r="M75" s="443">
        <f t="shared" si="12"/>
        <v>0</v>
      </c>
      <c r="N75" s="443" t="str">
        <f t="shared" si="13"/>
        <v>-</v>
      </c>
      <c r="O75" s="443">
        <f t="shared" si="14"/>
        <v>0</v>
      </c>
      <c r="P75" s="443">
        <f t="shared" si="15"/>
        <v>0</v>
      </c>
      <c r="Q75" s="447">
        <f t="shared" si="16"/>
        <v>0</v>
      </c>
      <c r="R75" s="313"/>
      <c r="S75" s="356">
        <f t="shared" si="3"/>
        <v>0</v>
      </c>
      <c r="T75" s="398">
        <f t="shared" si="4"/>
        <v>0</v>
      </c>
      <c r="U75" s="398">
        <f t="shared" si="5"/>
        <v>0</v>
      </c>
      <c r="V75" s="242">
        <f t="shared" si="6"/>
        <v>0</v>
      </c>
      <c r="W75" s="242">
        <f t="shared" si="7"/>
        <v>0</v>
      </c>
      <c r="X75" s="242">
        <f t="shared" si="8"/>
        <v>0</v>
      </c>
      <c r="Y75" s="357">
        <f t="shared" si="18"/>
        <v>135</v>
      </c>
      <c r="Z75" s="212">
        <f t="shared" si="18"/>
        <v>5</v>
      </c>
      <c r="AA75" s="316">
        <f t="shared" si="9"/>
        <v>0</v>
      </c>
    </row>
    <row r="76" spans="1:27" s="317" customFormat="1">
      <c r="A76" s="318">
        <v>12</v>
      </c>
      <c r="B76" s="55" t="s">
        <v>661</v>
      </c>
      <c r="C76" s="128"/>
      <c r="D76" s="128"/>
      <c r="E76" s="197">
        <f t="shared" si="10"/>
        <v>0</v>
      </c>
      <c r="F76" s="319"/>
      <c r="G76" s="319"/>
      <c r="H76" s="128"/>
      <c r="I76" s="128"/>
      <c r="J76" s="242">
        <f t="shared" si="11"/>
        <v>0</v>
      </c>
      <c r="K76" s="320"/>
      <c r="L76" s="446">
        <f t="shared" si="17"/>
        <v>0</v>
      </c>
      <c r="M76" s="443">
        <f t="shared" si="12"/>
        <v>0</v>
      </c>
      <c r="N76" s="443" t="str">
        <f t="shared" si="13"/>
        <v>-</v>
      </c>
      <c r="O76" s="443">
        <f t="shared" si="14"/>
        <v>0</v>
      </c>
      <c r="P76" s="443">
        <f t="shared" si="15"/>
        <v>0</v>
      </c>
      <c r="Q76" s="447">
        <f t="shared" si="16"/>
        <v>0</v>
      </c>
      <c r="R76" s="313"/>
      <c r="S76" s="356">
        <f t="shared" si="3"/>
        <v>0</v>
      </c>
      <c r="T76" s="398">
        <f t="shared" si="4"/>
        <v>0</v>
      </c>
      <c r="U76" s="398">
        <f t="shared" si="5"/>
        <v>0</v>
      </c>
      <c r="V76" s="242">
        <f t="shared" si="6"/>
        <v>0</v>
      </c>
      <c r="W76" s="242">
        <f t="shared" si="7"/>
        <v>0</v>
      </c>
      <c r="X76" s="242">
        <f t="shared" si="8"/>
        <v>0</v>
      </c>
      <c r="Y76" s="357">
        <f t="shared" si="18"/>
        <v>135</v>
      </c>
      <c r="Z76" s="212">
        <f t="shared" si="18"/>
        <v>5</v>
      </c>
      <c r="AA76" s="316">
        <f t="shared" si="9"/>
        <v>0</v>
      </c>
    </row>
    <row r="77" spans="1:27" s="317" customFormat="1">
      <c r="A77" s="318">
        <v>13</v>
      </c>
      <c r="B77" s="55" t="s">
        <v>662</v>
      </c>
      <c r="C77" s="128"/>
      <c r="D77" s="128"/>
      <c r="E77" s="197">
        <f t="shared" si="10"/>
        <v>0</v>
      </c>
      <c r="F77" s="319"/>
      <c r="G77" s="319"/>
      <c r="H77" s="128"/>
      <c r="I77" s="128"/>
      <c r="J77" s="242">
        <f t="shared" si="11"/>
        <v>0</v>
      </c>
      <c r="K77" s="320"/>
      <c r="L77" s="446">
        <f t="shared" si="17"/>
        <v>0</v>
      </c>
      <c r="M77" s="443">
        <f t="shared" si="12"/>
        <v>0</v>
      </c>
      <c r="N77" s="443" t="str">
        <f t="shared" si="13"/>
        <v>-</v>
      </c>
      <c r="O77" s="443">
        <f t="shared" si="14"/>
        <v>0</v>
      </c>
      <c r="P77" s="443">
        <f t="shared" si="15"/>
        <v>0</v>
      </c>
      <c r="Q77" s="447">
        <f t="shared" si="16"/>
        <v>0</v>
      </c>
      <c r="R77" s="313"/>
      <c r="S77" s="356">
        <f t="shared" si="3"/>
        <v>0</v>
      </c>
      <c r="T77" s="398">
        <f t="shared" si="4"/>
        <v>0</v>
      </c>
      <c r="U77" s="398">
        <f t="shared" si="5"/>
        <v>0</v>
      </c>
      <c r="V77" s="242">
        <f t="shared" si="6"/>
        <v>0</v>
      </c>
      <c r="W77" s="242">
        <f t="shared" si="7"/>
        <v>0</v>
      </c>
      <c r="X77" s="242">
        <f t="shared" si="8"/>
        <v>0</v>
      </c>
      <c r="Y77" s="357">
        <f t="shared" si="18"/>
        <v>135</v>
      </c>
      <c r="Z77" s="212">
        <f t="shared" si="18"/>
        <v>5</v>
      </c>
      <c r="AA77" s="316">
        <f t="shared" si="9"/>
        <v>0</v>
      </c>
    </row>
    <row r="78" spans="1:27" s="317" customFormat="1">
      <c r="A78" s="318">
        <v>14</v>
      </c>
      <c r="B78" s="55" t="s">
        <v>663</v>
      </c>
      <c r="C78" s="128"/>
      <c r="D78" s="128"/>
      <c r="E78" s="197">
        <f t="shared" si="10"/>
        <v>0</v>
      </c>
      <c r="F78" s="319"/>
      <c r="G78" s="319"/>
      <c r="H78" s="128"/>
      <c r="I78" s="128"/>
      <c r="J78" s="242">
        <f t="shared" si="11"/>
        <v>0</v>
      </c>
      <c r="K78" s="320"/>
      <c r="L78" s="446">
        <f t="shared" si="17"/>
        <v>0</v>
      </c>
      <c r="M78" s="443">
        <f t="shared" si="12"/>
        <v>0</v>
      </c>
      <c r="N78" s="443" t="str">
        <f t="shared" si="13"/>
        <v>-</v>
      </c>
      <c r="O78" s="443">
        <f t="shared" si="14"/>
        <v>0</v>
      </c>
      <c r="P78" s="443">
        <f t="shared" si="15"/>
        <v>0</v>
      </c>
      <c r="Q78" s="447">
        <f t="shared" si="16"/>
        <v>0</v>
      </c>
      <c r="R78" s="313"/>
      <c r="S78" s="356">
        <f t="shared" si="3"/>
        <v>0</v>
      </c>
      <c r="T78" s="398">
        <f t="shared" si="4"/>
        <v>0</v>
      </c>
      <c r="U78" s="398">
        <f t="shared" si="5"/>
        <v>0</v>
      </c>
      <c r="V78" s="242">
        <f t="shared" si="6"/>
        <v>0</v>
      </c>
      <c r="W78" s="242">
        <f t="shared" si="7"/>
        <v>0</v>
      </c>
      <c r="X78" s="242">
        <f t="shared" si="8"/>
        <v>0</v>
      </c>
      <c r="Y78" s="357">
        <f t="shared" si="18"/>
        <v>135</v>
      </c>
      <c r="Z78" s="212">
        <f t="shared" si="18"/>
        <v>5</v>
      </c>
      <c r="AA78" s="316">
        <f t="shared" si="9"/>
        <v>0</v>
      </c>
    </row>
    <row r="79" spans="1:27" s="317" customFormat="1">
      <c r="A79" s="318">
        <v>15</v>
      </c>
      <c r="B79" s="55" t="s">
        <v>664</v>
      </c>
      <c r="C79" s="128"/>
      <c r="D79" s="128"/>
      <c r="E79" s="197">
        <f t="shared" si="10"/>
        <v>0</v>
      </c>
      <c r="F79" s="319"/>
      <c r="G79" s="319"/>
      <c r="H79" s="128"/>
      <c r="I79" s="128"/>
      <c r="J79" s="242">
        <f t="shared" si="11"/>
        <v>0</v>
      </c>
      <c r="K79" s="320"/>
      <c r="L79" s="446">
        <f t="shared" si="17"/>
        <v>0</v>
      </c>
      <c r="M79" s="443">
        <f t="shared" si="12"/>
        <v>0</v>
      </c>
      <c r="N79" s="443" t="str">
        <f t="shared" si="13"/>
        <v>-</v>
      </c>
      <c r="O79" s="443">
        <f t="shared" si="14"/>
        <v>0</v>
      </c>
      <c r="P79" s="443">
        <f t="shared" si="15"/>
        <v>0</v>
      </c>
      <c r="Q79" s="447">
        <f t="shared" si="16"/>
        <v>0</v>
      </c>
      <c r="R79" s="313"/>
      <c r="S79" s="356">
        <f t="shared" si="3"/>
        <v>0</v>
      </c>
      <c r="T79" s="398">
        <f t="shared" si="4"/>
        <v>0</v>
      </c>
      <c r="U79" s="398">
        <f t="shared" si="5"/>
        <v>0</v>
      </c>
      <c r="V79" s="242">
        <f t="shared" si="6"/>
        <v>0</v>
      </c>
      <c r="W79" s="242">
        <f t="shared" si="7"/>
        <v>0</v>
      </c>
      <c r="X79" s="242">
        <f t="shared" si="8"/>
        <v>0</v>
      </c>
      <c r="Y79" s="357">
        <f t="shared" si="18"/>
        <v>135</v>
      </c>
      <c r="Z79" s="212">
        <f t="shared" si="18"/>
        <v>5</v>
      </c>
      <c r="AA79" s="316">
        <f t="shared" si="9"/>
        <v>0</v>
      </c>
    </row>
    <row r="80" spans="1:27" s="317" customFormat="1">
      <c r="A80" s="318">
        <v>16</v>
      </c>
      <c r="B80" s="55" t="s">
        <v>665</v>
      </c>
      <c r="C80" s="128"/>
      <c r="D80" s="128"/>
      <c r="E80" s="197">
        <f t="shared" si="10"/>
        <v>0</v>
      </c>
      <c r="F80" s="319"/>
      <c r="G80" s="319"/>
      <c r="H80" s="128"/>
      <c r="I80" s="128"/>
      <c r="J80" s="242">
        <f t="shared" si="11"/>
        <v>0</v>
      </c>
      <c r="K80" s="320"/>
      <c r="L80" s="446">
        <f t="shared" si="17"/>
        <v>0</v>
      </c>
      <c r="M80" s="443">
        <f t="shared" si="12"/>
        <v>0</v>
      </c>
      <c r="N80" s="443" t="str">
        <f t="shared" si="13"/>
        <v>-</v>
      </c>
      <c r="O80" s="443">
        <f t="shared" si="14"/>
        <v>0</v>
      </c>
      <c r="P80" s="443">
        <f t="shared" si="15"/>
        <v>0</v>
      </c>
      <c r="Q80" s="447">
        <f t="shared" si="16"/>
        <v>0</v>
      </c>
      <c r="R80" s="313"/>
      <c r="S80" s="356">
        <f t="shared" si="3"/>
        <v>0</v>
      </c>
      <c r="T80" s="398">
        <f t="shared" si="4"/>
        <v>0</v>
      </c>
      <c r="U80" s="398">
        <f t="shared" si="5"/>
        <v>0</v>
      </c>
      <c r="V80" s="242">
        <f t="shared" si="6"/>
        <v>0</v>
      </c>
      <c r="W80" s="242">
        <f t="shared" si="7"/>
        <v>0</v>
      </c>
      <c r="X80" s="242">
        <f t="shared" si="8"/>
        <v>0</v>
      </c>
      <c r="Y80" s="357">
        <f t="shared" si="18"/>
        <v>135</v>
      </c>
      <c r="Z80" s="212">
        <f t="shared" si="18"/>
        <v>5</v>
      </c>
      <c r="AA80" s="316">
        <f t="shared" si="9"/>
        <v>0</v>
      </c>
    </row>
    <row r="81" spans="1:27" s="317" customFormat="1">
      <c r="A81" s="318">
        <v>17</v>
      </c>
      <c r="B81" s="55" t="s">
        <v>666</v>
      </c>
      <c r="C81" s="128"/>
      <c r="D81" s="128"/>
      <c r="E81" s="197">
        <f t="shared" si="10"/>
        <v>0</v>
      </c>
      <c r="F81" s="319"/>
      <c r="G81" s="319"/>
      <c r="H81" s="128"/>
      <c r="I81" s="128"/>
      <c r="J81" s="242">
        <f t="shared" si="11"/>
        <v>0</v>
      </c>
      <c r="K81" s="320"/>
      <c r="L81" s="446">
        <f t="shared" si="17"/>
        <v>0</v>
      </c>
      <c r="M81" s="443">
        <f t="shared" si="12"/>
        <v>0</v>
      </c>
      <c r="N81" s="443" t="str">
        <f t="shared" si="13"/>
        <v>-</v>
      </c>
      <c r="O81" s="443">
        <f t="shared" si="14"/>
        <v>0</v>
      </c>
      <c r="P81" s="443">
        <f t="shared" si="15"/>
        <v>0</v>
      </c>
      <c r="Q81" s="447">
        <f t="shared" si="16"/>
        <v>0</v>
      </c>
      <c r="R81" s="313"/>
      <c r="S81" s="356">
        <f t="shared" si="3"/>
        <v>0</v>
      </c>
      <c r="T81" s="398">
        <f t="shared" si="4"/>
        <v>0</v>
      </c>
      <c r="U81" s="398">
        <f t="shared" si="5"/>
        <v>0</v>
      </c>
      <c r="V81" s="242">
        <f t="shared" si="6"/>
        <v>0</v>
      </c>
      <c r="W81" s="242">
        <f t="shared" si="7"/>
        <v>0</v>
      </c>
      <c r="X81" s="242">
        <f t="shared" si="8"/>
        <v>0</v>
      </c>
      <c r="Y81" s="357">
        <f t="shared" si="18"/>
        <v>135</v>
      </c>
      <c r="Z81" s="212">
        <f t="shared" si="18"/>
        <v>5</v>
      </c>
      <c r="AA81" s="316">
        <f t="shared" si="9"/>
        <v>0</v>
      </c>
    </row>
    <row r="82" spans="1:27" s="317" customFormat="1">
      <c r="A82" s="318">
        <v>18</v>
      </c>
      <c r="B82" s="55" t="s">
        <v>667</v>
      </c>
      <c r="C82" s="128"/>
      <c r="D82" s="128"/>
      <c r="E82" s="197">
        <f t="shared" si="10"/>
        <v>0</v>
      </c>
      <c r="F82" s="319"/>
      <c r="G82" s="319"/>
      <c r="H82" s="128"/>
      <c r="I82" s="128"/>
      <c r="J82" s="242">
        <f t="shared" si="11"/>
        <v>0</v>
      </c>
      <c r="K82" s="320"/>
      <c r="L82" s="446">
        <f t="shared" si="17"/>
        <v>0</v>
      </c>
      <c r="M82" s="443">
        <f t="shared" si="12"/>
        <v>0</v>
      </c>
      <c r="N82" s="443" t="str">
        <f t="shared" si="13"/>
        <v>-</v>
      </c>
      <c r="O82" s="443">
        <f t="shared" si="14"/>
        <v>0</v>
      </c>
      <c r="P82" s="443">
        <f t="shared" si="15"/>
        <v>0</v>
      </c>
      <c r="Q82" s="447">
        <f t="shared" si="16"/>
        <v>0</v>
      </c>
      <c r="R82" s="313"/>
      <c r="S82" s="356">
        <f t="shared" si="3"/>
        <v>0</v>
      </c>
      <c r="T82" s="398">
        <f t="shared" si="4"/>
        <v>0</v>
      </c>
      <c r="U82" s="398">
        <f t="shared" si="5"/>
        <v>0</v>
      </c>
      <c r="V82" s="242">
        <f t="shared" si="6"/>
        <v>0</v>
      </c>
      <c r="W82" s="242">
        <f t="shared" si="7"/>
        <v>0</v>
      </c>
      <c r="X82" s="242">
        <f t="shared" si="8"/>
        <v>0</v>
      </c>
      <c r="Y82" s="357">
        <f t="shared" si="18"/>
        <v>135</v>
      </c>
      <c r="Z82" s="212">
        <f t="shared" si="18"/>
        <v>5</v>
      </c>
      <c r="AA82" s="316">
        <f t="shared" si="9"/>
        <v>0</v>
      </c>
    </row>
    <row r="83" spans="1:27" s="317" customFormat="1">
      <c r="A83" s="318">
        <v>19</v>
      </c>
      <c r="B83" s="55" t="s">
        <v>668</v>
      </c>
      <c r="C83" s="128"/>
      <c r="D83" s="128"/>
      <c r="E83" s="197">
        <f t="shared" si="10"/>
        <v>0</v>
      </c>
      <c r="F83" s="319"/>
      <c r="G83" s="319"/>
      <c r="H83" s="128"/>
      <c r="I83" s="128"/>
      <c r="J83" s="242">
        <f t="shared" si="11"/>
        <v>0</v>
      </c>
      <c r="K83" s="320"/>
      <c r="L83" s="446">
        <f t="shared" si="17"/>
        <v>0</v>
      </c>
      <c r="M83" s="443">
        <f t="shared" si="12"/>
        <v>0</v>
      </c>
      <c r="N83" s="443" t="str">
        <f t="shared" si="13"/>
        <v>-</v>
      </c>
      <c r="O83" s="443">
        <f t="shared" si="14"/>
        <v>0</v>
      </c>
      <c r="P83" s="443">
        <f t="shared" si="15"/>
        <v>0</v>
      </c>
      <c r="Q83" s="447">
        <f t="shared" si="16"/>
        <v>0</v>
      </c>
      <c r="R83" s="313"/>
      <c r="S83" s="356">
        <f t="shared" si="3"/>
        <v>0</v>
      </c>
      <c r="T83" s="398">
        <f t="shared" si="4"/>
        <v>0</v>
      </c>
      <c r="U83" s="398">
        <f t="shared" si="5"/>
        <v>0</v>
      </c>
      <c r="V83" s="242">
        <f t="shared" si="6"/>
        <v>0</v>
      </c>
      <c r="W83" s="242">
        <f t="shared" si="7"/>
        <v>0</v>
      </c>
      <c r="X83" s="242">
        <f t="shared" si="8"/>
        <v>0</v>
      </c>
      <c r="Y83" s="357">
        <f t="shared" si="18"/>
        <v>135</v>
      </c>
      <c r="Z83" s="212">
        <f t="shared" si="18"/>
        <v>5</v>
      </c>
      <c r="AA83" s="316">
        <f t="shared" si="9"/>
        <v>0</v>
      </c>
    </row>
    <row r="84" spans="1:27" s="317" customFormat="1">
      <c r="A84" s="318">
        <v>20</v>
      </c>
      <c r="B84" s="55" t="s">
        <v>669</v>
      </c>
      <c r="C84" s="128"/>
      <c r="D84" s="128"/>
      <c r="E84" s="197">
        <f t="shared" si="10"/>
        <v>0</v>
      </c>
      <c r="F84" s="319"/>
      <c r="G84" s="319"/>
      <c r="H84" s="128"/>
      <c r="I84" s="128"/>
      <c r="J84" s="242">
        <f t="shared" si="11"/>
        <v>0</v>
      </c>
      <c r="K84" s="320"/>
      <c r="L84" s="446">
        <f t="shared" si="17"/>
        <v>0</v>
      </c>
      <c r="M84" s="443">
        <f t="shared" si="12"/>
        <v>0</v>
      </c>
      <c r="N84" s="443" t="str">
        <f t="shared" si="13"/>
        <v>-</v>
      </c>
      <c r="O84" s="443">
        <f t="shared" si="14"/>
        <v>0</v>
      </c>
      <c r="P84" s="443">
        <f t="shared" si="15"/>
        <v>0</v>
      </c>
      <c r="Q84" s="447">
        <f t="shared" si="16"/>
        <v>0</v>
      </c>
      <c r="R84" s="313"/>
      <c r="S84" s="356">
        <f t="shared" si="3"/>
        <v>0</v>
      </c>
      <c r="T84" s="398">
        <f t="shared" si="4"/>
        <v>0</v>
      </c>
      <c r="U84" s="398">
        <f t="shared" si="5"/>
        <v>0</v>
      </c>
      <c r="V84" s="242">
        <f t="shared" si="6"/>
        <v>0</v>
      </c>
      <c r="W84" s="242">
        <f t="shared" si="7"/>
        <v>0</v>
      </c>
      <c r="X84" s="242">
        <f t="shared" si="8"/>
        <v>0</v>
      </c>
      <c r="Y84" s="357">
        <f t="shared" si="18"/>
        <v>135</v>
      </c>
      <c r="Z84" s="212">
        <f t="shared" si="18"/>
        <v>5</v>
      </c>
      <c r="AA84" s="316">
        <f t="shared" si="9"/>
        <v>0</v>
      </c>
    </row>
    <row r="85" spans="1:27" s="317" customFormat="1">
      <c r="A85" s="318">
        <v>21</v>
      </c>
      <c r="B85" s="55" t="s">
        <v>670</v>
      </c>
      <c r="C85" s="128"/>
      <c r="D85" s="128"/>
      <c r="E85" s="197">
        <f t="shared" si="10"/>
        <v>0</v>
      </c>
      <c r="F85" s="319"/>
      <c r="G85" s="319"/>
      <c r="H85" s="128"/>
      <c r="I85" s="128"/>
      <c r="J85" s="242">
        <f t="shared" si="11"/>
        <v>0</v>
      </c>
      <c r="K85" s="320"/>
      <c r="L85" s="446">
        <f t="shared" si="17"/>
        <v>0</v>
      </c>
      <c r="M85" s="443">
        <f t="shared" si="12"/>
        <v>0</v>
      </c>
      <c r="N85" s="443" t="str">
        <f t="shared" si="13"/>
        <v>-</v>
      </c>
      <c r="O85" s="443">
        <f t="shared" si="14"/>
        <v>0</v>
      </c>
      <c r="P85" s="443">
        <f t="shared" si="15"/>
        <v>0</v>
      </c>
      <c r="Q85" s="447">
        <f t="shared" si="16"/>
        <v>0</v>
      </c>
      <c r="R85" s="313"/>
      <c r="S85" s="356">
        <f t="shared" si="3"/>
        <v>0</v>
      </c>
      <c r="T85" s="398">
        <f t="shared" si="4"/>
        <v>0</v>
      </c>
      <c r="U85" s="398">
        <f t="shared" si="5"/>
        <v>0</v>
      </c>
      <c r="V85" s="242">
        <f t="shared" si="6"/>
        <v>0</v>
      </c>
      <c r="W85" s="242">
        <f t="shared" si="7"/>
        <v>0</v>
      </c>
      <c r="X85" s="242">
        <f t="shared" si="8"/>
        <v>0</v>
      </c>
      <c r="Y85" s="357">
        <f t="shared" si="18"/>
        <v>135</v>
      </c>
      <c r="Z85" s="212">
        <f t="shared" si="18"/>
        <v>5</v>
      </c>
      <c r="AA85" s="316">
        <f t="shared" si="9"/>
        <v>0</v>
      </c>
    </row>
    <row r="86" spans="1:27" s="317" customFormat="1">
      <c r="A86" s="318">
        <v>22</v>
      </c>
      <c r="B86" s="55" t="s">
        <v>671</v>
      </c>
      <c r="C86" s="128"/>
      <c r="D86" s="128"/>
      <c r="E86" s="197">
        <f t="shared" si="10"/>
        <v>0</v>
      </c>
      <c r="F86" s="319"/>
      <c r="G86" s="319"/>
      <c r="H86" s="128"/>
      <c r="I86" s="128"/>
      <c r="J86" s="242">
        <f t="shared" si="11"/>
        <v>0</v>
      </c>
      <c r="K86" s="320"/>
      <c r="L86" s="446">
        <f t="shared" si="17"/>
        <v>0</v>
      </c>
      <c r="M86" s="443">
        <f t="shared" si="12"/>
        <v>0</v>
      </c>
      <c r="N86" s="443" t="str">
        <f t="shared" si="13"/>
        <v>-</v>
      </c>
      <c r="O86" s="443">
        <f t="shared" si="14"/>
        <v>0</v>
      </c>
      <c r="P86" s="443">
        <f t="shared" si="15"/>
        <v>0</v>
      </c>
      <c r="Q86" s="447">
        <f t="shared" si="16"/>
        <v>0</v>
      </c>
      <c r="R86" s="313"/>
      <c r="S86" s="356">
        <f t="shared" si="3"/>
        <v>0</v>
      </c>
      <c r="T86" s="398">
        <f t="shared" si="4"/>
        <v>0</v>
      </c>
      <c r="U86" s="398">
        <f t="shared" si="5"/>
        <v>0</v>
      </c>
      <c r="V86" s="242">
        <f t="shared" si="6"/>
        <v>0</v>
      </c>
      <c r="W86" s="242">
        <f t="shared" si="7"/>
        <v>0</v>
      </c>
      <c r="X86" s="242">
        <f t="shared" si="8"/>
        <v>0</v>
      </c>
      <c r="Y86" s="357">
        <f t="shared" si="18"/>
        <v>135</v>
      </c>
      <c r="Z86" s="212">
        <f t="shared" si="18"/>
        <v>5</v>
      </c>
      <c r="AA86" s="316">
        <f t="shared" si="9"/>
        <v>0</v>
      </c>
    </row>
    <row r="87" spans="1:27" s="317" customFormat="1">
      <c r="A87" s="318">
        <v>23</v>
      </c>
      <c r="B87" s="55" t="s">
        <v>672</v>
      </c>
      <c r="C87" s="128"/>
      <c r="D87" s="128"/>
      <c r="E87" s="197">
        <f t="shared" si="10"/>
        <v>0</v>
      </c>
      <c r="F87" s="319"/>
      <c r="G87" s="319"/>
      <c r="H87" s="128"/>
      <c r="I87" s="128"/>
      <c r="J87" s="242">
        <f t="shared" si="11"/>
        <v>0</v>
      </c>
      <c r="K87" s="320"/>
      <c r="L87" s="446">
        <f t="shared" si="17"/>
        <v>0</v>
      </c>
      <c r="M87" s="443">
        <f t="shared" si="12"/>
        <v>0</v>
      </c>
      <c r="N87" s="443" t="str">
        <f t="shared" si="13"/>
        <v>-</v>
      </c>
      <c r="O87" s="443">
        <f t="shared" si="14"/>
        <v>0</v>
      </c>
      <c r="P87" s="443">
        <f t="shared" si="15"/>
        <v>0</v>
      </c>
      <c r="Q87" s="447">
        <f t="shared" si="16"/>
        <v>0</v>
      </c>
      <c r="R87" s="313"/>
      <c r="S87" s="356">
        <f t="shared" si="3"/>
        <v>0</v>
      </c>
      <c r="T87" s="398">
        <f t="shared" si="4"/>
        <v>0</v>
      </c>
      <c r="U87" s="398">
        <f t="shared" si="5"/>
        <v>0</v>
      </c>
      <c r="V87" s="242">
        <f t="shared" si="6"/>
        <v>0</v>
      </c>
      <c r="W87" s="242">
        <f t="shared" si="7"/>
        <v>0</v>
      </c>
      <c r="X87" s="242">
        <f t="shared" si="8"/>
        <v>0</v>
      </c>
      <c r="Y87" s="357">
        <f t="shared" si="18"/>
        <v>135</v>
      </c>
      <c r="Z87" s="212">
        <f t="shared" si="18"/>
        <v>5</v>
      </c>
      <c r="AA87" s="316">
        <f t="shared" si="9"/>
        <v>0</v>
      </c>
    </row>
    <row r="88" spans="1:27">
      <c r="A88" s="318">
        <v>24</v>
      </c>
      <c r="B88" s="55" t="s">
        <v>673</v>
      </c>
      <c r="C88" s="128"/>
      <c r="D88" s="128"/>
      <c r="E88" s="197">
        <f>C88*D88</f>
        <v>0</v>
      </c>
      <c r="F88" s="319"/>
      <c r="G88" s="319"/>
      <c r="H88" s="128"/>
      <c r="I88" s="128"/>
      <c r="J88" s="242">
        <f t="shared" si="11"/>
        <v>0</v>
      </c>
      <c r="K88" s="321"/>
      <c r="L88" s="446">
        <f t="shared" si="17"/>
        <v>0</v>
      </c>
      <c r="M88" s="443">
        <f t="shared" si="12"/>
        <v>0</v>
      </c>
      <c r="N88" s="443" t="str">
        <f t="shared" si="13"/>
        <v>-</v>
      </c>
      <c r="O88" s="443">
        <f t="shared" si="14"/>
        <v>0</v>
      </c>
      <c r="P88" s="443">
        <f t="shared" si="15"/>
        <v>0</v>
      </c>
      <c r="Q88" s="447">
        <f t="shared" si="16"/>
        <v>0</v>
      </c>
      <c r="R88" s="122"/>
      <c r="S88" s="356">
        <f t="shared" si="3"/>
        <v>0</v>
      </c>
      <c r="T88" s="398">
        <f t="shared" si="4"/>
        <v>0</v>
      </c>
      <c r="U88" s="398">
        <f t="shared" si="5"/>
        <v>0</v>
      </c>
      <c r="V88" s="242">
        <f t="shared" si="6"/>
        <v>0</v>
      </c>
      <c r="W88" s="242">
        <f t="shared" si="7"/>
        <v>0</v>
      </c>
      <c r="X88" s="242">
        <f t="shared" si="8"/>
        <v>0</v>
      </c>
      <c r="Y88" s="357">
        <f t="shared" si="18"/>
        <v>135</v>
      </c>
      <c r="Z88" s="212">
        <f t="shared" si="18"/>
        <v>5</v>
      </c>
      <c r="AA88" s="316">
        <f t="shared" si="9"/>
        <v>0</v>
      </c>
    </row>
    <row r="89" spans="1:27" ht="15.75" thickBot="1">
      <c r="A89" s="322">
        <v>25</v>
      </c>
      <c r="B89" s="141" t="s">
        <v>674</v>
      </c>
      <c r="C89" s="142"/>
      <c r="D89" s="142"/>
      <c r="E89" s="198">
        <f>C89*D89</f>
        <v>0</v>
      </c>
      <c r="F89" s="323"/>
      <c r="G89" s="323"/>
      <c r="H89" s="142"/>
      <c r="I89" s="142"/>
      <c r="J89" s="255">
        <f t="shared" si="11"/>
        <v>0</v>
      </c>
      <c r="K89" s="324"/>
      <c r="L89" s="446">
        <f t="shared" si="17"/>
        <v>0</v>
      </c>
      <c r="M89" s="443">
        <f t="shared" si="12"/>
        <v>0</v>
      </c>
      <c r="N89" s="443" t="str">
        <f t="shared" si="13"/>
        <v>-</v>
      </c>
      <c r="O89" s="443">
        <f t="shared" si="14"/>
        <v>0</v>
      </c>
      <c r="P89" s="443">
        <f t="shared" si="15"/>
        <v>0</v>
      </c>
      <c r="Q89" s="447">
        <f t="shared" si="16"/>
        <v>0</v>
      </c>
      <c r="R89" s="122"/>
      <c r="S89" s="356">
        <f t="shared" si="3"/>
        <v>0</v>
      </c>
      <c r="T89" s="398">
        <f t="shared" si="4"/>
        <v>0</v>
      </c>
      <c r="U89" s="398">
        <f t="shared" si="5"/>
        <v>0</v>
      </c>
      <c r="V89" s="242">
        <f t="shared" si="6"/>
        <v>0</v>
      </c>
      <c r="W89" s="242">
        <f t="shared" si="7"/>
        <v>0</v>
      </c>
      <c r="X89" s="242">
        <f t="shared" si="8"/>
        <v>0</v>
      </c>
      <c r="Y89" s="357">
        <f t="shared" si="18"/>
        <v>135</v>
      </c>
      <c r="Z89" s="212">
        <f t="shared" si="18"/>
        <v>5</v>
      </c>
      <c r="AA89" s="316">
        <f t="shared" si="9"/>
        <v>0</v>
      </c>
    </row>
    <row r="90" spans="1:27" ht="15" customHeight="1"/>
    <row r="91" spans="1:27" ht="15" customHeight="1"/>
    <row r="92" spans="1:27" ht="15" customHeight="1" thickBot="1">
      <c r="A92" s="41"/>
    </row>
    <row r="93" spans="1:27" ht="38.25" customHeight="1" thickBot="1">
      <c r="A93" s="132" t="s">
        <v>450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6"/>
    </row>
    <row r="94" spans="1:27" ht="15" customHeight="1">
      <c r="A94" s="41"/>
    </row>
    <row r="95" spans="1:27" ht="15" customHeight="1"/>
    <row r="96" spans="1:27" ht="15" customHeight="1"/>
    <row r="97" spans="1:23" ht="21">
      <c r="A97" s="276" t="s">
        <v>28</v>
      </c>
      <c r="B97" s="306" t="s">
        <v>443</v>
      </c>
      <c r="C97" s="56"/>
      <c r="D97" s="56"/>
      <c r="E97" s="56"/>
      <c r="F97" s="56"/>
      <c r="G97" s="56"/>
      <c r="H97" s="56"/>
      <c r="I97" s="56"/>
      <c r="J97" s="276"/>
      <c r="K97" s="276"/>
      <c r="L97" s="452"/>
      <c r="M97" s="278"/>
      <c r="N97" s="278"/>
      <c r="O97" s="278"/>
      <c r="P97" s="278"/>
    </row>
    <row r="98" spans="1:23">
      <c r="B98" s="284"/>
      <c r="C98" s="37"/>
      <c r="D98" s="37"/>
      <c r="E98" s="37"/>
      <c r="F98" s="37"/>
      <c r="G98" s="37"/>
      <c r="H98" s="37"/>
      <c r="I98" s="37"/>
    </row>
    <row r="99" spans="1:23" ht="15.75" thickBot="1">
      <c r="A99" s="281" t="s">
        <v>440</v>
      </c>
      <c r="B99" s="284"/>
      <c r="C99" s="37"/>
      <c r="D99" s="37"/>
      <c r="E99" s="37"/>
      <c r="F99" s="37"/>
      <c r="G99" s="37"/>
      <c r="H99" s="37"/>
      <c r="I99" s="37"/>
    </row>
    <row r="100" spans="1:23" ht="30" customHeight="1">
      <c r="A100" s="635" t="s">
        <v>2</v>
      </c>
      <c r="B100" s="609" t="s">
        <v>29</v>
      </c>
      <c r="C100" s="42" t="s">
        <v>425</v>
      </c>
      <c r="D100" s="593" t="s">
        <v>30</v>
      </c>
      <c r="E100" s="244" t="s">
        <v>430</v>
      </c>
      <c r="F100" s="593" t="s">
        <v>31</v>
      </c>
      <c r="G100" s="593" t="s">
        <v>32</v>
      </c>
      <c r="H100" s="244" t="s">
        <v>268</v>
      </c>
      <c r="I100" s="593" t="s">
        <v>258</v>
      </c>
      <c r="J100" s="593" t="s">
        <v>34</v>
      </c>
      <c r="K100" s="43" t="s">
        <v>35</v>
      </c>
      <c r="T100" s="399" t="s">
        <v>425</v>
      </c>
      <c r="U100" s="400" t="s">
        <v>430</v>
      </c>
      <c r="V100" s="622" t="s">
        <v>452</v>
      </c>
      <c r="W100" s="593" t="s">
        <v>32</v>
      </c>
    </row>
    <row r="101" spans="1:23">
      <c r="A101" s="636"/>
      <c r="B101" s="610"/>
      <c r="C101" s="327" t="s">
        <v>147</v>
      </c>
      <c r="D101" s="594"/>
      <c r="E101" s="245" t="s">
        <v>147</v>
      </c>
      <c r="F101" s="594"/>
      <c r="G101" s="594"/>
      <c r="H101" s="245" t="s">
        <v>270</v>
      </c>
      <c r="I101" s="594"/>
      <c r="J101" s="594"/>
      <c r="K101" s="328" t="s">
        <v>269</v>
      </c>
      <c r="T101" s="401" t="s">
        <v>147</v>
      </c>
      <c r="U101" s="402" t="s">
        <v>147</v>
      </c>
      <c r="V101" s="623"/>
      <c r="W101" s="594"/>
    </row>
    <row r="102" spans="1:23">
      <c r="A102" s="636"/>
      <c r="B102" s="602" t="s">
        <v>24</v>
      </c>
      <c r="C102" s="329" t="s">
        <v>37</v>
      </c>
      <c r="D102" s="330" t="s">
        <v>38</v>
      </c>
      <c r="E102" s="330" t="s">
        <v>39</v>
      </c>
      <c r="F102" s="330" t="s">
        <v>40</v>
      </c>
      <c r="G102" s="330" t="s">
        <v>41</v>
      </c>
      <c r="H102" s="330" t="s">
        <v>42</v>
      </c>
      <c r="I102" s="330" t="s">
        <v>43</v>
      </c>
      <c r="J102" s="330" t="s">
        <v>44</v>
      </c>
      <c r="K102" s="331" t="s">
        <v>45</v>
      </c>
      <c r="T102" s="403" t="s">
        <v>37</v>
      </c>
      <c r="U102" s="404" t="s">
        <v>39</v>
      </c>
      <c r="V102" s="404" t="s">
        <v>40</v>
      </c>
      <c r="W102" s="330" t="s">
        <v>41</v>
      </c>
    </row>
    <row r="103" spans="1:23" ht="15.75" thickBot="1">
      <c r="A103" s="637"/>
      <c r="B103" s="603"/>
      <c r="C103" s="332"/>
      <c r="D103" s="333"/>
      <c r="E103" s="332"/>
      <c r="F103" s="333" t="s">
        <v>46</v>
      </c>
      <c r="G103" s="333" t="s">
        <v>47</v>
      </c>
      <c r="H103" s="332"/>
      <c r="I103" s="332"/>
      <c r="J103" s="333" t="s">
        <v>463</v>
      </c>
      <c r="K103" s="334" t="s">
        <v>48</v>
      </c>
      <c r="T103" s="405"/>
      <c r="U103" s="405"/>
      <c r="V103" s="406" t="s">
        <v>46</v>
      </c>
      <c r="W103" s="333" t="s">
        <v>47</v>
      </c>
    </row>
    <row r="104" spans="1:23">
      <c r="A104" s="199" t="str">
        <f>B65</f>
        <v>TG 1</v>
      </c>
      <c r="B104" s="235" t="str">
        <f>S65</f>
        <v>Bata Ringan</v>
      </c>
      <c r="C104" s="201">
        <f>T104</f>
        <v>0</v>
      </c>
      <c r="D104" s="201">
        <f>T65</f>
        <v>0.5</v>
      </c>
      <c r="E104" s="201">
        <f>U104</f>
        <v>0</v>
      </c>
      <c r="F104" s="201">
        <f>V104</f>
        <v>0</v>
      </c>
      <c r="G104" s="201">
        <f>W104</f>
        <v>0</v>
      </c>
      <c r="H104" s="201">
        <f>U65</f>
        <v>1.7011384404936403</v>
      </c>
      <c r="I104" s="201">
        <f>V65</f>
        <v>12</v>
      </c>
      <c r="J104" s="201">
        <f>D104*G104*H104*I104</f>
        <v>0</v>
      </c>
      <c r="K104" s="194">
        <f>C104*J104</f>
        <v>0</v>
      </c>
      <c r="T104" s="407">
        <f>IF(D104&gt;0,J65,0)</f>
        <v>0</v>
      </c>
      <c r="U104" s="407">
        <f t="shared" ref="U104:U128" si="19">IF(B140=0,0,IF(B140="none",0,H65*I65))</f>
        <v>0</v>
      </c>
      <c r="V104" s="407">
        <f>IF(U104&gt;T104,"#N/A",IF(T104=0,0,U104/T104))</f>
        <v>0</v>
      </c>
      <c r="W104" s="201">
        <f t="shared" ref="W104:W109" si="20">IF(T104=0,0,1-V104)</f>
        <v>0</v>
      </c>
    </row>
    <row r="105" spans="1:23">
      <c r="A105" s="200" t="str">
        <f t="shared" ref="A105:A128" si="21">B66</f>
        <v>TG 2</v>
      </c>
      <c r="B105" s="236">
        <f t="shared" ref="B105:B128" si="22">S66</f>
        <v>0</v>
      </c>
      <c r="C105" s="201">
        <f t="shared" ref="C105:C128" si="23">T105</f>
        <v>0</v>
      </c>
      <c r="D105" s="201">
        <f>T66</f>
        <v>0</v>
      </c>
      <c r="E105" s="201">
        <f t="shared" ref="E105:E128" si="24">U105</f>
        <v>0</v>
      </c>
      <c r="F105" s="201">
        <f t="shared" ref="F105:G128" si="25">V105</f>
        <v>0</v>
      </c>
      <c r="G105" s="201">
        <f t="shared" si="25"/>
        <v>0</v>
      </c>
      <c r="H105" s="201">
        <f t="shared" ref="H105:I120" si="26">U66</f>
        <v>0</v>
      </c>
      <c r="I105" s="201">
        <f t="shared" si="26"/>
        <v>0</v>
      </c>
      <c r="J105" s="201">
        <f t="shared" ref="J105:J128" si="27">D105*G105*H105*I105</f>
        <v>0</v>
      </c>
      <c r="K105" s="194">
        <f t="shared" ref="K105:K128" si="28">C105*J105</f>
        <v>0</v>
      </c>
      <c r="T105" s="407">
        <f t="shared" ref="T105:T128" si="29">IF(D105&gt;0,J66,0)</f>
        <v>0</v>
      </c>
      <c r="U105" s="407">
        <f t="shared" si="19"/>
        <v>0</v>
      </c>
      <c r="V105" s="407">
        <f t="shared" ref="V105:V128" si="30">IF(U105&gt;T105,"#N/A",IF(T105=0,0,U105/T105))</f>
        <v>0</v>
      </c>
      <c r="W105" s="201">
        <f t="shared" si="20"/>
        <v>0</v>
      </c>
    </row>
    <row r="106" spans="1:23">
      <c r="A106" s="199" t="str">
        <f t="shared" si="21"/>
        <v>TG 3</v>
      </c>
      <c r="B106" s="235">
        <f t="shared" si="22"/>
        <v>0</v>
      </c>
      <c r="C106" s="201">
        <f t="shared" si="23"/>
        <v>0</v>
      </c>
      <c r="D106" s="201">
        <f t="shared" ref="D106:D128" si="31">T67</f>
        <v>0</v>
      </c>
      <c r="E106" s="201">
        <f t="shared" si="24"/>
        <v>0</v>
      </c>
      <c r="F106" s="201">
        <f t="shared" si="25"/>
        <v>0</v>
      </c>
      <c r="G106" s="201">
        <f t="shared" si="25"/>
        <v>0</v>
      </c>
      <c r="H106" s="201">
        <f t="shared" si="26"/>
        <v>0</v>
      </c>
      <c r="I106" s="201">
        <f t="shared" si="26"/>
        <v>0</v>
      </c>
      <c r="J106" s="201">
        <f t="shared" si="27"/>
        <v>0</v>
      </c>
      <c r="K106" s="194">
        <f t="shared" si="28"/>
        <v>0</v>
      </c>
      <c r="T106" s="407">
        <f t="shared" si="29"/>
        <v>0</v>
      </c>
      <c r="U106" s="407">
        <f t="shared" si="19"/>
        <v>0</v>
      </c>
      <c r="V106" s="407">
        <f t="shared" si="30"/>
        <v>0</v>
      </c>
      <c r="W106" s="201">
        <f t="shared" si="20"/>
        <v>0</v>
      </c>
    </row>
    <row r="107" spans="1:23">
      <c r="A107" s="200" t="str">
        <f t="shared" si="21"/>
        <v>TG 4</v>
      </c>
      <c r="B107" s="236">
        <f t="shared" si="22"/>
        <v>0</v>
      </c>
      <c r="C107" s="201">
        <f t="shared" si="23"/>
        <v>0</v>
      </c>
      <c r="D107" s="201">
        <f t="shared" si="31"/>
        <v>0</v>
      </c>
      <c r="E107" s="201">
        <f t="shared" si="24"/>
        <v>0</v>
      </c>
      <c r="F107" s="201">
        <f t="shared" si="25"/>
        <v>0</v>
      </c>
      <c r="G107" s="201">
        <f t="shared" si="25"/>
        <v>0</v>
      </c>
      <c r="H107" s="201">
        <f t="shared" si="26"/>
        <v>0</v>
      </c>
      <c r="I107" s="201">
        <f t="shared" si="26"/>
        <v>0</v>
      </c>
      <c r="J107" s="201">
        <f t="shared" si="27"/>
        <v>0</v>
      </c>
      <c r="K107" s="194">
        <f t="shared" si="28"/>
        <v>0</v>
      </c>
      <c r="T107" s="407">
        <f t="shared" si="29"/>
        <v>0</v>
      </c>
      <c r="U107" s="407">
        <f t="shared" si="19"/>
        <v>0</v>
      </c>
      <c r="V107" s="407">
        <f t="shared" si="30"/>
        <v>0</v>
      </c>
      <c r="W107" s="201">
        <f t="shared" si="20"/>
        <v>0</v>
      </c>
    </row>
    <row r="108" spans="1:23">
      <c r="A108" s="199" t="str">
        <f t="shared" si="21"/>
        <v>TG 5</v>
      </c>
      <c r="B108" s="235">
        <f t="shared" si="22"/>
        <v>0</v>
      </c>
      <c r="C108" s="201">
        <f t="shared" si="23"/>
        <v>0</v>
      </c>
      <c r="D108" s="201">
        <f t="shared" si="31"/>
        <v>0</v>
      </c>
      <c r="E108" s="201">
        <f t="shared" si="24"/>
        <v>0</v>
      </c>
      <c r="F108" s="201">
        <f t="shared" si="25"/>
        <v>0</v>
      </c>
      <c r="G108" s="201">
        <f t="shared" si="25"/>
        <v>0</v>
      </c>
      <c r="H108" s="201">
        <f t="shared" si="26"/>
        <v>0</v>
      </c>
      <c r="I108" s="201">
        <f t="shared" si="26"/>
        <v>0</v>
      </c>
      <c r="J108" s="201">
        <f t="shared" si="27"/>
        <v>0</v>
      </c>
      <c r="K108" s="194">
        <f t="shared" si="28"/>
        <v>0</v>
      </c>
      <c r="T108" s="407">
        <f t="shared" si="29"/>
        <v>0</v>
      </c>
      <c r="U108" s="407">
        <f t="shared" si="19"/>
        <v>0</v>
      </c>
      <c r="V108" s="407">
        <f t="shared" si="30"/>
        <v>0</v>
      </c>
      <c r="W108" s="201">
        <f t="shared" si="20"/>
        <v>0</v>
      </c>
    </row>
    <row r="109" spans="1:23">
      <c r="A109" s="200" t="str">
        <f t="shared" si="21"/>
        <v>TG 6</v>
      </c>
      <c r="B109" s="236">
        <f t="shared" si="22"/>
        <v>0</v>
      </c>
      <c r="C109" s="201">
        <f t="shared" si="23"/>
        <v>0</v>
      </c>
      <c r="D109" s="201">
        <f t="shared" si="31"/>
        <v>0</v>
      </c>
      <c r="E109" s="201">
        <f t="shared" si="24"/>
        <v>0</v>
      </c>
      <c r="F109" s="201">
        <f t="shared" si="25"/>
        <v>0</v>
      </c>
      <c r="G109" s="201">
        <f t="shared" si="25"/>
        <v>0</v>
      </c>
      <c r="H109" s="201">
        <f t="shared" si="26"/>
        <v>0</v>
      </c>
      <c r="I109" s="201">
        <f t="shared" si="26"/>
        <v>0</v>
      </c>
      <c r="J109" s="201">
        <f t="shared" si="27"/>
        <v>0</v>
      </c>
      <c r="K109" s="194">
        <f t="shared" si="28"/>
        <v>0</v>
      </c>
      <c r="T109" s="407">
        <f t="shared" si="29"/>
        <v>0</v>
      </c>
      <c r="U109" s="407">
        <f t="shared" si="19"/>
        <v>0</v>
      </c>
      <c r="V109" s="407">
        <f t="shared" si="30"/>
        <v>0</v>
      </c>
      <c r="W109" s="201">
        <f t="shared" si="20"/>
        <v>0</v>
      </c>
    </row>
    <row r="110" spans="1:23">
      <c r="A110" s="199" t="str">
        <f t="shared" si="21"/>
        <v>TG 7</v>
      </c>
      <c r="B110" s="235">
        <f t="shared" si="22"/>
        <v>0</v>
      </c>
      <c r="C110" s="201">
        <f t="shared" si="23"/>
        <v>0</v>
      </c>
      <c r="D110" s="201">
        <f t="shared" si="31"/>
        <v>0</v>
      </c>
      <c r="E110" s="201">
        <f t="shared" si="24"/>
        <v>0</v>
      </c>
      <c r="F110" s="201">
        <f t="shared" si="25"/>
        <v>0</v>
      </c>
      <c r="G110" s="201">
        <f t="shared" si="25"/>
        <v>0</v>
      </c>
      <c r="H110" s="201">
        <f t="shared" si="26"/>
        <v>0</v>
      </c>
      <c r="I110" s="201">
        <f t="shared" si="26"/>
        <v>0</v>
      </c>
      <c r="J110" s="201">
        <f t="shared" si="27"/>
        <v>0</v>
      </c>
      <c r="K110" s="194">
        <f t="shared" si="28"/>
        <v>0</v>
      </c>
      <c r="T110" s="407">
        <f t="shared" si="29"/>
        <v>0</v>
      </c>
      <c r="U110" s="407">
        <f t="shared" si="19"/>
        <v>0</v>
      </c>
      <c r="V110" s="407">
        <f t="shared" si="30"/>
        <v>0</v>
      </c>
      <c r="W110" s="201">
        <f>IF(T110=0,0,1-V110)</f>
        <v>0</v>
      </c>
    </row>
    <row r="111" spans="1:23">
      <c r="A111" s="200" t="str">
        <f t="shared" si="21"/>
        <v>TG 8</v>
      </c>
      <c r="B111" s="236">
        <f t="shared" si="22"/>
        <v>0</v>
      </c>
      <c r="C111" s="201">
        <f t="shared" si="23"/>
        <v>0</v>
      </c>
      <c r="D111" s="201">
        <f t="shared" si="31"/>
        <v>0</v>
      </c>
      <c r="E111" s="201">
        <f t="shared" si="24"/>
        <v>0</v>
      </c>
      <c r="F111" s="201">
        <f t="shared" si="25"/>
        <v>0</v>
      </c>
      <c r="G111" s="201">
        <f t="shared" si="25"/>
        <v>0</v>
      </c>
      <c r="H111" s="201">
        <f t="shared" si="26"/>
        <v>0</v>
      </c>
      <c r="I111" s="201">
        <f t="shared" si="26"/>
        <v>0</v>
      </c>
      <c r="J111" s="201">
        <f t="shared" si="27"/>
        <v>0</v>
      </c>
      <c r="K111" s="194">
        <f t="shared" si="28"/>
        <v>0</v>
      </c>
      <c r="T111" s="407">
        <f t="shared" si="29"/>
        <v>0</v>
      </c>
      <c r="U111" s="407">
        <f t="shared" si="19"/>
        <v>0</v>
      </c>
      <c r="V111" s="407">
        <f t="shared" si="30"/>
        <v>0</v>
      </c>
      <c r="W111" s="201">
        <f t="shared" ref="W111:W128" si="32">IF(T111=0,0,1-V111)</f>
        <v>0</v>
      </c>
    </row>
    <row r="112" spans="1:23">
      <c r="A112" s="199" t="str">
        <f t="shared" si="21"/>
        <v>TG 9</v>
      </c>
      <c r="B112" s="235">
        <f t="shared" si="22"/>
        <v>0</v>
      </c>
      <c r="C112" s="201">
        <f t="shared" si="23"/>
        <v>0</v>
      </c>
      <c r="D112" s="201">
        <f t="shared" si="31"/>
        <v>0</v>
      </c>
      <c r="E112" s="201">
        <f t="shared" si="24"/>
        <v>0</v>
      </c>
      <c r="F112" s="201">
        <f t="shared" si="25"/>
        <v>0</v>
      </c>
      <c r="G112" s="201">
        <f t="shared" si="25"/>
        <v>0</v>
      </c>
      <c r="H112" s="201">
        <f t="shared" si="26"/>
        <v>0</v>
      </c>
      <c r="I112" s="201">
        <f t="shared" si="26"/>
        <v>0</v>
      </c>
      <c r="J112" s="201">
        <f t="shared" si="27"/>
        <v>0</v>
      </c>
      <c r="K112" s="194">
        <f t="shared" si="28"/>
        <v>0</v>
      </c>
      <c r="T112" s="407">
        <f t="shared" si="29"/>
        <v>0</v>
      </c>
      <c r="U112" s="407">
        <f t="shared" si="19"/>
        <v>0</v>
      </c>
      <c r="V112" s="407">
        <f t="shared" si="30"/>
        <v>0</v>
      </c>
      <c r="W112" s="201">
        <f t="shared" si="32"/>
        <v>0</v>
      </c>
    </row>
    <row r="113" spans="1:23">
      <c r="A113" s="200" t="str">
        <f t="shared" si="21"/>
        <v>TG 10</v>
      </c>
      <c r="B113" s="236">
        <f t="shared" si="22"/>
        <v>0</v>
      </c>
      <c r="C113" s="201">
        <f t="shared" si="23"/>
        <v>0</v>
      </c>
      <c r="D113" s="201">
        <f t="shared" si="31"/>
        <v>0</v>
      </c>
      <c r="E113" s="201">
        <f t="shared" si="24"/>
        <v>0</v>
      </c>
      <c r="F113" s="201">
        <f t="shared" si="25"/>
        <v>0</v>
      </c>
      <c r="G113" s="201">
        <f t="shared" si="25"/>
        <v>0</v>
      </c>
      <c r="H113" s="201">
        <f t="shared" si="26"/>
        <v>0</v>
      </c>
      <c r="I113" s="201">
        <f t="shared" si="26"/>
        <v>0</v>
      </c>
      <c r="J113" s="201">
        <f t="shared" si="27"/>
        <v>0</v>
      </c>
      <c r="K113" s="194">
        <f t="shared" si="28"/>
        <v>0</v>
      </c>
      <c r="T113" s="407">
        <f t="shared" si="29"/>
        <v>0</v>
      </c>
      <c r="U113" s="407">
        <f t="shared" si="19"/>
        <v>0</v>
      </c>
      <c r="V113" s="407">
        <f t="shared" si="30"/>
        <v>0</v>
      </c>
      <c r="W113" s="201">
        <f t="shared" si="32"/>
        <v>0</v>
      </c>
    </row>
    <row r="114" spans="1:23">
      <c r="A114" s="199" t="str">
        <f t="shared" si="21"/>
        <v>TG 11</v>
      </c>
      <c r="B114" s="235">
        <f t="shared" si="22"/>
        <v>0</v>
      </c>
      <c r="C114" s="201">
        <f t="shared" si="23"/>
        <v>0</v>
      </c>
      <c r="D114" s="201">
        <f t="shared" si="31"/>
        <v>0</v>
      </c>
      <c r="E114" s="201">
        <f t="shared" si="24"/>
        <v>0</v>
      </c>
      <c r="F114" s="201">
        <f t="shared" si="25"/>
        <v>0</v>
      </c>
      <c r="G114" s="201">
        <f t="shared" si="25"/>
        <v>0</v>
      </c>
      <c r="H114" s="201">
        <f t="shared" si="26"/>
        <v>0</v>
      </c>
      <c r="I114" s="201">
        <f t="shared" si="26"/>
        <v>0</v>
      </c>
      <c r="J114" s="201">
        <f t="shared" si="27"/>
        <v>0</v>
      </c>
      <c r="K114" s="194">
        <f t="shared" si="28"/>
        <v>0</v>
      </c>
      <c r="T114" s="407">
        <f t="shared" si="29"/>
        <v>0</v>
      </c>
      <c r="U114" s="407">
        <f t="shared" si="19"/>
        <v>0</v>
      </c>
      <c r="V114" s="407">
        <f t="shared" si="30"/>
        <v>0</v>
      </c>
      <c r="W114" s="201">
        <f t="shared" si="32"/>
        <v>0</v>
      </c>
    </row>
    <row r="115" spans="1:23">
      <c r="A115" s="200" t="str">
        <f t="shared" si="21"/>
        <v>TG 12</v>
      </c>
      <c r="B115" s="236">
        <f t="shared" si="22"/>
        <v>0</v>
      </c>
      <c r="C115" s="201">
        <f t="shared" si="23"/>
        <v>0</v>
      </c>
      <c r="D115" s="201">
        <f t="shared" si="31"/>
        <v>0</v>
      </c>
      <c r="E115" s="201">
        <f t="shared" si="24"/>
        <v>0</v>
      </c>
      <c r="F115" s="201">
        <f t="shared" si="25"/>
        <v>0</v>
      </c>
      <c r="G115" s="201">
        <f t="shared" si="25"/>
        <v>0</v>
      </c>
      <c r="H115" s="201">
        <f t="shared" si="26"/>
        <v>0</v>
      </c>
      <c r="I115" s="201">
        <f t="shared" si="26"/>
        <v>0</v>
      </c>
      <c r="J115" s="201">
        <f t="shared" si="27"/>
        <v>0</v>
      </c>
      <c r="K115" s="194">
        <f t="shared" si="28"/>
        <v>0</v>
      </c>
      <c r="T115" s="407">
        <f t="shared" si="29"/>
        <v>0</v>
      </c>
      <c r="U115" s="407">
        <f t="shared" si="19"/>
        <v>0</v>
      </c>
      <c r="V115" s="407">
        <f t="shared" si="30"/>
        <v>0</v>
      </c>
      <c r="W115" s="201">
        <f t="shared" si="32"/>
        <v>0</v>
      </c>
    </row>
    <row r="116" spans="1:23">
      <c r="A116" s="199" t="str">
        <f t="shared" si="21"/>
        <v>TG 13</v>
      </c>
      <c r="B116" s="235">
        <f t="shared" si="22"/>
        <v>0</v>
      </c>
      <c r="C116" s="201">
        <f t="shared" si="23"/>
        <v>0</v>
      </c>
      <c r="D116" s="201">
        <f t="shared" si="31"/>
        <v>0</v>
      </c>
      <c r="E116" s="201">
        <f t="shared" si="24"/>
        <v>0</v>
      </c>
      <c r="F116" s="201">
        <f t="shared" si="25"/>
        <v>0</v>
      </c>
      <c r="G116" s="201">
        <f t="shared" si="25"/>
        <v>0</v>
      </c>
      <c r="H116" s="201">
        <f t="shared" si="26"/>
        <v>0</v>
      </c>
      <c r="I116" s="201">
        <f t="shared" si="26"/>
        <v>0</v>
      </c>
      <c r="J116" s="201">
        <f t="shared" si="27"/>
        <v>0</v>
      </c>
      <c r="K116" s="194">
        <f t="shared" si="28"/>
        <v>0</v>
      </c>
      <c r="T116" s="407">
        <f t="shared" si="29"/>
        <v>0</v>
      </c>
      <c r="U116" s="407">
        <f t="shared" si="19"/>
        <v>0</v>
      </c>
      <c r="V116" s="407">
        <f t="shared" si="30"/>
        <v>0</v>
      </c>
      <c r="W116" s="201">
        <f t="shared" si="32"/>
        <v>0</v>
      </c>
    </row>
    <row r="117" spans="1:23">
      <c r="A117" s="200" t="str">
        <f t="shared" si="21"/>
        <v>TG 14</v>
      </c>
      <c r="B117" s="236">
        <f t="shared" si="22"/>
        <v>0</v>
      </c>
      <c r="C117" s="201">
        <f t="shared" si="23"/>
        <v>0</v>
      </c>
      <c r="D117" s="201">
        <f t="shared" si="31"/>
        <v>0</v>
      </c>
      <c r="E117" s="201">
        <f t="shared" si="24"/>
        <v>0</v>
      </c>
      <c r="F117" s="201">
        <f t="shared" si="25"/>
        <v>0</v>
      </c>
      <c r="G117" s="201">
        <f t="shared" si="25"/>
        <v>0</v>
      </c>
      <c r="H117" s="201">
        <f t="shared" si="26"/>
        <v>0</v>
      </c>
      <c r="I117" s="201">
        <f t="shared" si="26"/>
        <v>0</v>
      </c>
      <c r="J117" s="201">
        <f t="shared" si="27"/>
        <v>0</v>
      </c>
      <c r="K117" s="194">
        <f t="shared" si="28"/>
        <v>0</v>
      </c>
      <c r="T117" s="407">
        <f t="shared" si="29"/>
        <v>0</v>
      </c>
      <c r="U117" s="407">
        <f t="shared" si="19"/>
        <v>0</v>
      </c>
      <c r="V117" s="407">
        <f t="shared" si="30"/>
        <v>0</v>
      </c>
      <c r="W117" s="201">
        <f t="shared" si="32"/>
        <v>0</v>
      </c>
    </row>
    <row r="118" spans="1:23">
      <c r="A118" s="199" t="str">
        <f t="shared" si="21"/>
        <v>TG 15</v>
      </c>
      <c r="B118" s="235">
        <f t="shared" si="22"/>
        <v>0</v>
      </c>
      <c r="C118" s="201">
        <f t="shared" si="23"/>
        <v>0</v>
      </c>
      <c r="D118" s="201">
        <f t="shared" si="31"/>
        <v>0</v>
      </c>
      <c r="E118" s="201">
        <f t="shared" si="24"/>
        <v>0</v>
      </c>
      <c r="F118" s="201">
        <f t="shared" si="25"/>
        <v>0</v>
      </c>
      <c r="G118" s="201">
        <f t="shared" si="25"/>
        <v>0</v>
      </c>
      <c r="H118" s="201">
        <f t="shared" si="26"/>
        <v>0</v>
      </c>
      <c r="I118" s="201">
        <f t="shared" si="26"/>
        <v>0</v>
      </c>
      <c r="J118" s="201">
        <f t="shared" si="27"/>
        <v>0</v>
      </c>
      <c r="K118" s="194">
        <f t="shared" si="28"/>
        <v>0</v>
      </c>
      <c r="T118" s="407">
        <f t="shared" si="29"/>
        <v>0</v>
      </c>
      <c r="U118" s="407">
        <f t="shared" si="19"/>
        <v>0</v>
      </c>
      <c r="V118" s="407">
        <f t="shared" si="30"/>
        <v>0</v>
      </c>
      <c r="W118" s="201">
        <f t="shared" si="32"/>
        <v>0</v>
      </c>
    </row>
    <row r="119" spans="1:23">
      <c r="A119" s="200" t="str">
        <f t="shared" si="21"/>
        <v>TG 16</v>
      </c>
      <c r="B119" s="236">
        <f t="shared" si="22"/>
        <v>0</v>
      </c>
      <c r="C119" s="201">
        <f t="shared" si="23"/>
        <v>0</v>
      </c>
      <c r="D119" s="201">
        <f t="shared" si="31"/>
        <v>0</v>
      </c>
      <c r="E119" s="201">
        <f t="shared" si="24"/>
        <v>0</v>
      </c>
      <c r="F119" s="201">
        <f t="shared" si="25"/>
        <v>0</v>
      </c>
      <c r="G119" s="201">
        <f t="shared" si="25"/>
        <v>0</v>
      </c>
      <c r="H119" s="201">
        <f t="shared" si="26"/>
        <v>0</v>
      </c>
      <c r="I119" s="201">
        <f t="shared" si="26"/>
        <v>0</v>
      </c>
      <c r="J119" s="201">
        <f t="shared" si="27"/>
        <v>0</v>
      </c>
      <c r="K119" s="194">
        <f t="shared" si="28"/>
        <v>0</v>
      </c>
      <c r="T119" s="407">
        <f t="shared" si="29"/>
        <v>0</v>
      </c>
      <c r="U119" s="407">
        <f t="shared" si="19"/>
        <v>0</v>
      </c>
      <c r="V119" s="407">
        <f t="shared" si="30"/>
        <v>0</v>
      </c>
      <c r="W119" s="201">
        <f t="shared" si="32"/>
        <v>0</v>
      </c>
    </row>
    <row r="120" spans="1:23">
      <c r="A120" s="199" t="str">
        <f t="shared" si="21"/>
        <v>TG 17</v>
      </c>
      <c r="B120" s="235">
        <f t="shared" si="22"/>
        <v>0</v>
      </c>
      <c r="C120" s="201">
        <f t="shared" si="23"/>
        <v>0</v>
      </c>
      <c r="D120" s="201">
        <f t="shared" si="31"/>
        <v>0</v>
      </c>
      <c r="E120" s="201">
        <f t="shared" si="24"/>
        <v>0</v>
      </c>
      <c r="F120" s="201">
        <f t="shared" si="25"/>
        <v>0</v>
      </c>
      <c r="G120" s="201">
        <f t="shared" si="25"/>
        <v>0</v>
      </c>
      <c r="H120" s="201">
        <f t="shared" si="26"/>
        <v>0</v>
      </c>
      <c r="I120" s="201">
        <f t="shared" si="26"/>
        <v>0</v>
      </c>
      <c r="J120" s="201">
        <f t="shared" si="27"/>
        <v>0</v>
      </c>
      <c r="K120" s="194">
        <f t="shared" si="28"/>
        <v>0</v>
      </c>
      <c r="T120" s="407">
        <f t="shared" si="29"/>
        <v>0</v>
      </c>
      <c r="U120" s="407">
        <f t="shared" si="19"/>
        <v>0</v>
      </c>
      <c r="V120" s="407">
        <f t="shared" si="30"/>
        <v>0</v>
      </c>
      <c r="W120" s="201">
        <f t="shared" si="32"/>
        <v>0</v>
      </c>
    </row>
    <row r="121" spans="1:23">
      <c r="A121" s="200" t="str">
        <f t="shared" si="21"/>
        <v>TG 18</v>
      </c>
      <c r="B121" s="236">
        <f t="shared" si="22"/>
        <v>0</v>
      </c>
      <c r="C121" s="201">
        <f t="shared" si="23"/>
        <v>0</v>
      </c>
      <c r="D121" s="201">
        <f t="shared" si="31"/>
        <v>0</v>
      </c>
      <c r="E121" s="201">
        <f t="shared" si="24"/>
        <v>0</v>
      </c>
      <c r="F121" s="201">
        <f t="shared" si="25"/>
        <v>0</v>
      </c>
      <c r="G121" s="201">
        <f t="shared" si="25"/>
        <v>0</v>
      </c>
      <c r="H121" s="201">
        <f t="shared" ref="H121:I128" si="33">U82</f>
        <v>0</v>
      </c>
      <c r="I121" s="201">
        <f t="shared" si="33"/>
        <v>0</v>
      </c>
      <c r="J121" s="201">
        <f t="shared" si="27"/>
        <v>0</v>
      </c>
      <c r="K121" s="194">
        <f t="shared" si="28"/>
        <v>0</v>
      </c>
      <c r="T121" s="407">
        <f t="shared" si="29"/>
        <v>0</v>
      </c>
      <c r="U121" s="407">
        <f t="shared" si="19"/>
        <v>0</v>
      </c>
      <c r="V121" s="407">
        <f t="shared" si="30"/>
        <v>0</v>
      </c>
      <c r="W121" s="201">
        <f t="shared" si="32"/>
        <v>0</v>
      </c>
    </row>
    <row r="122" spans="1:23">
      <c r="A122" s="199" t="str">
        <f t="shared" si="21"/>
        <v>TG 19</v>
      </c>
      <c r="B122" s="235">
        <f t="shared" si="22"/>
        <v>0</v>
      </c>
      <c r="C122" s="201">
        <f t="shared" si="23"/>
        <v>0</v>
      </c>
      <c r="D122" s="201">
        <f t="shared" si="31"/>
        <v>0</v>
      </c>
      <c r="E122" s="201">
        <f t="shared" si="24"/>
        <v>0</v>
      </c>
      <c r="F122" s="201">
        <f t="shared" si="25"/>
        <v>0</v>
      </c>
      <c r="G122" s="201">
        <f t="shared" si="25"/>
        <v>0</v>
      </c>
      <c r="H122" s="201">
        <f t="shared" si="33"/>
        <v>0</v>
      </c>
      <c r="I122" s="201">
        <f t="shared" si="33"/>
        <v>0</v>
      </c>
      <c r="J122" s="201">
        <f t="shared" si="27"/>
        <v>0</v>
      </c>
      <c r="K122" s="194">
        <f t="shared" si="28"/>
        <v>0</v>
      </c>
      <c r="T122" s="407">
        <f t="shared" si="29"/>
        <v>0</v>
      </c>
      <c r="U122" s="407">
        <f t="shared" si="19"/>
        <v>0</v>
      </c>
      <c r="V122" s="407">
        <f t="shared" si="30"/>
        <v>0</v>
      </c>
      <c r="W122" s="201">
        <f t="shared" si="32"/>
        <v>0</v>
      </c>
    </row>
    <row r="123" spans="1:23">
      <c r="A123" s="200" t="str">
        <f t="shared" si="21"/>
        <v>TG 20</v>
      </c>
      <c r="B123" s="236">
        <f t="shared" si="22"/>
        <v>0</v>
      </c>
      <c r="C123" s="201">
        <f t="shared" si="23"/>
        <v>0</v>
      </c>
      <c r="D123" s="201">
        <f t="shared" si="31"/>
        <v>0</v>
      </c>
      <c r="E123" s="201">
        <f t="shared" si="24"/>
        <v>0</v>
      </c>
      <c r="F123" s="201">
        <f t="shared" si="25"/>
        <v>0</v>
      </c>
      <c r="G123" s="201">
        <f t="shared" si="25"/>
        <v>0</v>
      </c>
      <c r="H123" s="201">
        <f t="shared" si="33"/>
        <v>0</v>
      </c>
      <c r="I123" s="201">
        <f t="shared" si="33"/>
        <v>0</v>
      </c>
      <c r="J123" s="201">
        <f t="shared" si="27"/>
        <v>0</v>
      </c>
      <c r="K123" s="194">
        <f t="shared" si="28"/>
        <v>0</v>
      </c>
      <c r="T123" s="407">
        <f t="shared" si="29"/>
        <v>0</v>
      </c>
      <c r="U123" s="407">
        <f t="shared" si="19"/>
        <v>0</v>
      </c>
      <c r="V123" s="407">
        <f t="shared" si="30"/>
        <v>0</v>
      </c>
      <c r="W123" s="201">
        <f t="shared" si="32"/>
        <v>0</v>
      </c>
    </row>
    <row r="124" spans="1:23">
      <c r="A124" s="199" t="str">
        <f t="shared" si="21"/>
        <v>TG 21</v>
      </c>
      <c r="B124" s="235">
        <f t="shared" si="22"/>
        <v>0</v>
      </c>
      <c r="C124" s="201">
        <f t="shared" si="23"/>
        <v>0</v>
      </c>
      <c r="D124" s="201">
        <f t="shared" si="31"/>
        <v>0</v>
      </c>
      <c r="E124" s="201">
        <f t="shared" si="24"/>
        <v>0</v>
      </c>
      <c r="F124" s="201">
        <f t="shared" si="25"/>
        <v>0</v>
      </c>
      <c r="G124" s="201">
        <f t="shared" si="25"/>
        <v>0</v>
      </c>
      <c r="H124" s="201">
        <f t="shared" si="33"/>
        <v>0</v>
      </c>
      <c r="I124" s="201">
        <f t="shared" si="33"/>
        <v>0</v>
      </c>
      <c r="J124" s="201">
        <f t="shared" si="27"/>
        <v>0</v>
      </c>
      <c r="K124" s="194">
        <f t="shared" si="28"/>
        <v>0</v>
      </c>
      <c r="T124" s="407">
        <f t="shared" si="29"/>
        <v>0</v>
      </c>
      <c r="U124" s="407">
        <f t="shared" si="19"/>
        <v>0</v>
      </c>
      <c r="V124" s="407">
        <f t="shared" si="30"/>
        <v>0</v>
      </c>
      <c r="W124" s="201">
        <f t="shared" si="32"/>
        <v>0</v>
      </c>
    </row>
    <row r="125" spans="1:23">
      <c r="A125" s="200" t="str">
        <f t="shared" si="21"/>
        <v>TG 22</v>
      </c>
      <c r="B125" s="236">
        <f t="shared" si="22"/>
        <v>0</v>
      </c>
      <c r="C125" s="201">
        <f t="shared" si="23"/>
        <v>0</v>
      </c>
      <c r="D125" s="201">
        <f t="shared" si="31"/>
        <v>0</v>
      </c>
      <c r="E125" s="201">
        <f t="shared" si="24"/>
        <v>0</v>
      </c>
      <c r="F125" s="201">
        <f t="shared" si="25"/>
        <v>0</v>
      </c>
      <c r="G125" s="201">
        <f t="shared" si="25"/>
        <v>0</v>
      </c>
      <c r="H125" s="201">
        <f t="shared" si="33"/>
        <v>0</v>
      </c>
      <c r="I125" s="201">
        <f t="shared" si="33"/>
        <v>0</v>
      </c>
      <c r="J125" s="201">
        <f t="shared" si="27"/>
        <v>0</v>
      </c>
      <c r="K125" s="194">
        <f t="shared" si="28"/>
        <v>0</v>
      </c>
      <c r="T125" s="407">
        <f t="shared" si="29"/>
        <v>0</v>
      </c>
      <c r="U125" s="407">
        <f t="shared" si="19"/>
        <v>0</v>
      </c>
      <c r="V125" s="407">
        <f t="shared" si="30"/>
        <v>0</v>
      </c>
      <c r="W125" s="201">
        <f t="shared" si="32"/>
        <v>0</v>
      </c>
    </row>
    <row r="126" spans="1:23">
      <c r="A126" s="199" t="str">
        <f t="shared" si="21"/>
        <v>TG 23</v>
      </c>
      <c r="B126" s="235">
        <f t="shared" si="22"/>
        <v>0</v>
      </c>
      <c r="C126" s="201">
        <f t="shared" si="23"/>
        <v>0</v>
      </c>
      <c r="D126" s="201">
        <f t="shared" si="31"/>
        <v>0</v>
      </c>
      <c r="E126" s="201">
        <f t="shared" si="24"/>
        <v>0</v>
      </c>
      <c r="F126" s="201">
        <f t="shared" si="25"/>
        <v>0</v>
      </c>
      <c r="G126" s="201">
        <f t="shared" si="25"/>
        <v>0</v>
      </c>
      <c r="H126" s="201">
        <f t="shared" si="33"/>
        <v>0</v>
      </c>
      <c r="I126" s="201">
        <f t="shared" si="33"/>
        <v>0</v>
      </c>
      <c r="J126" s="201">
        <f t="shared" si="27"/>
        <v>0</v>
      </c>
      <c r="K126" s="194">
        <f t="shared" si="28"/>
        <v>0</v>
      </c>
      <c r="T126" s="407">
        <f t="shared" si="29"/>
        <v>0</v>
      </c>
      <c r="U126" s="407">
        <f t="shared" si="19"/>
        <v>0</v>
      </c>
      <c r="V126" s="407">
        <f t="shared" si="30"/>
        <v>0</v>
      </c>
      <c r="W126" s="201">
        <f t="shared" si="32"/>
        <v>0</v>
      </c>
    </row>
    <row r="127" spans="1:23">
      <c r="A127" s="200" t="str">
        <f t="shared" si="21"/>
        <v>TG 24</v>
      </c>
      <c r="B127" s="236">
        <f t="shared" si="22"/>
        <v>0</v>
      </c>
      <c r="C127" s="201">
        <f t="shared" si="23"/>
        <v>0</v>
      </c>
      <c r="D127" s="201">
        <f t="shared" si="31"/>
        <v>0</v>
      </c>
      <c r="E127" s="201">
        <f t="shared" si="24"/>
        <v>0</v>
      </c>
      <c r="F127" s="201">
        <f t="shared" si="25"/>
        <v>0</v>
      </c>
      <c r="G127" s="201">
        <f t="shared" si="25"/>
        <v>0</v>
      </c>
      <c r="H127" s="201">
        <f t="shared" si="33"/>
        <v>0</v>
      </c>
      <c r="I127" s="201">
        <f t="shared" si="33"/>
        <v>0</v>
      </c>
      <c r="J127" s="201">
        <f t="shared" si="27"/>
        <v>0</v>
      </c>
      <c r="K127" s="194">
        <f t="shared" si="28"/>
        <v>0</v>
      </c>
      <c r="T127" s="407">
        <f t="shared" si="29"/>
        <v>0</v>
      </c>
      <c r="U127" s="407">
        <f t="shared" si="19"/>
        <v>0</v>
      </c>
      <c r="V127" s="407">
        <f t="shared" si="30"/>
        <v>0</v>
      </c>
      <c r="W127" s="201">
        <f t="shared" si="32"/>
        <v>0</v>
      </c>
    </row>
    <row r="128" spans="1:23">
      <c r="A128" s="199" t="str">
        <f t="shared" si="21"/>
        <v>TG 25</v>
      </c>
      <c r="B128" s="235">
        <f t="shared" si="22"/>
        <v>0</v>
      </c>
      <c r="C128" s="201">
        <f t="shared" si="23"/>
        <v>0</v>
      </c>
      <c r="D128" s="201">
        <f t="shared" si="31"/>
        <v>0</v>
      </c>
      <c r="E128" s="201">
        <f t="shared" si="24"/>
        <v>0</v>
      </c>
      <c r="F128" s="201">
        <f t="shared" si="25"/>
        <v>0</v>
      </c>
      <c r="G128" s="201">
        <f t="shared" si="25"/>
        <v>0</v>
      </c>
      <c r="H128" s="201">
        <f t="shared" si="33"/>
        <v>0</v>
      </c>
      <c r="I128" s="201">
        <f t="shared" si="33"/>
        <v>0</v>
      </c>
      <c r="J128" s="201">
        <f t="shared" si="27"/>
        <v>0</v>
      </c>
      <c r="K128" s="194">
        <f t="shared" si="28"/>
        <v>0</v>
      </c>
      <c r="T128" s="407">
        <f t="shared" si="29"/>
        <v>0</v>
      </c>
      <c r="U128" s="407">
        <f t="shared" si="19"/>
        <v>0</v>
      </c>
      <c r="V128" s="407">
        <f t="shared" si="30"/>
        <v>0</v>
      </c>
      <c r="W128" s="201">
        <f t="shared" si="32"/>
        <v>0</v>
      </c>
    </row>
    <row r="129" spans="1:22" ht="18.75">
      <c r="A129" s="335"/>
      <c r="B129" s="336"/>
      <c r="C129" s="203">
        <f>SUM(C104:C128)</f>
        <v>0</v>
      </c>
      <c r="D129" s="202"/>
      <c r="E129" s="203">
        <f>SUM(E104:E128)</f>
        <v>0</v>
      </c>
      <c r="F129" s="204">
        <f t="shared" ref="F129" si="34">IF(C129=0,0,E129/C129)</f>
        <v>0</v>
      </c>
      <c r="G129" s="202"/>
      <c r="H129" s="202"/>
      <c r="I129" s="202"/>
      <c r="J129" s="202"/>
      <c r="K129" s="337">
        <f>SUM(K104:K128)</f>
        <v>0</v>
      </c>
    </row>
    <row r="130" spans="1:22" ht="15.75" thickBot="1">
      <c r="A130" s="338"/>
      <c r="B130" s="339"/>
      <c r="C130" s="340" t="s">
        <v>49</v>
      </c>
      <c r="D130" s="341"/>
      <c r="E130" s="340" t="s">
        <v>49</v>
      </c>
      <c r="F130" s="340" t="s">
        <v>49</v>
      </c>
      <c r="G130" s="58"/>
      <c r="H130" s="58"/>
      <c r="I130" s="341"/>
      <c r="J130" s="342"/>
      <c r="K130" s="343" t="s">
        <v>49</v>
      </c>
    </row>
    <row r="131" spans="1:22">
      <c r="B131" s="284"/>
      <c r="C131" s="37"/>
      <c r="D131" s="37"/>
      <c r="E131" s="37"/>
      <c r="F131" s="37"/>
      <c r="G131" s="37"/>
      <c r="H131" s="37"/>
      <c r="I131" s="37"/>
    </row>
    <row r="132" spans="1:22">
      <c r="B132" s="284"/>
      <c r="C132" s="37"/>
      <c r="D132" s="37"/>
      <c r="E132" s="37"/>
      <c r="F132" s="37"/>
      <c r="G132" s="37"/>
      <c r="H132" s="37"/>
      <c r="I132" s="37"/>
    </row>
    <row r="133" spans="1:22" ht="21">
      <c r="A133" s="276" t="s">
        <v>50</v>
      </c>
      <c r="B133" s="306" t="s">
        <v>445</v>
      </c>
      <c r="C133" s="2"/>
      <c r="D133" s="2"/>
      <c r="E133" s="2"/>
      <c r="F133" s="2"/>
      <c r="G133" s="2"/>
      <c r="H133" s="2"/>
      <c r="I133" s="2"/>
      <c r="J133" s="277"/>
      <c r="K133" s="277"/>
      <c r="L133" s="278"/>
      <c r="M133" s="278"/>
      <c r="N133" s="278"/>
      <c r="O133" s="278"/>
    </row>
    <row r="134" spans="1:22">
      <c r="B134" s="284"/>
      <c r="C134" s="37"/>
      <c r="D134" s="37"/>
      <c r="E134" s="37"/>
      <c r="F134" s="37"/>
      <c r="G134" s="37"/>
      <c r="H134" s="37"/>
      <c r="I134" s="37"/>
    </row>
    <row r="135" spans="1:22" ht="15.75" thickBot="1">
      <c r="A135" s="281" t="s">
        <v>441</v>
      </c>
      <c r="B135" s="284"/>
      <c r="C135" s="37"/>
      <c r="D135" s="37"/>
      <c r="E135" s="37"/>
      <c r="F135" s="37"/>
      <c r="G135" s="37"/>
      <c r="H135" s="37"/>
      <c r="I135" s="37"/>
    </row>
    <row r="136" spans="1:22" ht="45" customHeight="1">
      <c r="A136" s="561" t="s">
        <v>2</v>
      </c>
      <c r="B136" s="612" t="s">
        <v>51</v>
      </c>
      <c r="C136" s="42" t="s">
        <v>425</v>
      </c>
      <c r="D136" s="244" t="s">
        <v>430</v>
      </c>
      <c r="E136" s="593" t="s">
        <v>31</v>
      </c>
      <c r="F136" s="244" t="s">
        <v>431</v>
      </c>
      <c r="G136" s="593" t="s">
        <v>52</v>
      </c>
      <c r="H136" s="593" t="s">
        <v>34</v>
      </c>
      <c r="I136" s="43" t="s">
        <v>35</v>
      </c>
      <c r="T136" s="621"/>
      <c r="U136" s="621"/>
      <c r="V136" s="621"/>
    </row>
    <row r="137" spans="1:22">
      <c r="A137" s="611"/>
      <c r="B137" s="613"/>
      <c r="C137" s="327" t="s">
        <v>147</v>
      </c>
      <c r="D137" s="245" t="s">
        <v>147</v>
      </c>
      <c r="E137" s="594"/>
      <c r="F137" s="246" t="s">
        <v>255</v>
      </c>
      <c r="G137" s="594"/>
      <c r="H137" s="594"/>
      <c r="I137" s="328" t="s">
        <v>269</v>
      </c>
      <c r="T137" s="621"/>
      <c r="U137" s="621"/>
      <c r="V137" s="621"/>
    </row>
    <row r="138" spans="1:22">
      <c r="A138" s="611"/>
      <c r="B138" s="602" t="s">
        <v>24</v>
      </c>
      <c r="C138" s="344" t="s">
        <v>37</v>
      </c>
      <c r="D138" s="345" t="s">
        <v>53</v>
      </c>
      <c r="E138" s="345" t="s">
        <v>54</v>
      </c>
      <c r="F138" s="345" t="s">
        <v>38</v>
      </c>
      <c r="G138" s="345" t="s">
        <v>39</v>
      </c>
      <c r="H138" s="345" t="s">
        <v>40</v>
      </c>
      <c r="I138" s="346" t="s">
        <v>41</v>
      </c>
      <c r="T138" s="408"/>
      <c r="U138" s="408"/>
      <c r="V138" s="408"/>
    </row>
    <row r="139" spans="1:22" ht="15.75" thickBot="1">
      <c r="A139" s="562"/>
      <c r="B139" s="603"/>
      <c r="C139" s="347"/>
      <c r="D139" s="348"/>
      <c r="E139" s="349" t="s">
        <v>55</v>
      </c>
      <c r="F139" s="348"/>
      <c r="G139" s="348"/>
      <c r="H139" s="349" t="s">
        <v>56</v>
      </c>
      <c r="I139" s="350" t="s">
        <v>57</v>
      </c>
      <c r="T139" s="408"/>
      <c r="U139" s="408"/>
      <c r="V139" s="408"/>
    </row>
    <row r="140" spans="1:22">
      <c r="A140" s="199" t="str">
        <f>A104</f>
        <v>TG 1</v>
      </c>
      <c r="B140" s="235" t="str">
        <f>AA65</f>
        <v>glass</v>
      </c>
      <c r="C140" s="201">
        <f t="shared" ref="C140:C161" si="35">C104</f>
        <v>0</v>
      </c>
      <c r="D140" s="201">
        <f t="shared" ref="D140:D161" si="36">E104</f>
        <v>0</v>
      </c>
      <c r="E140" s="201">
        <f>IF(C140=0,0,D140/C140)</f>
        <v>0</v>
      </c>
      <c r="F140" s="201">
        <f t="shared" ref="F140:F161" si="37">W65</f>
        <v>5.8940000000000001</v>
      </c>
      <c r="G140" s="210">
        <f>Z65</f>
        <v>5</v>
      </c>
      <c r="H140" s="201">
        <f>E140*F140*G140</f>
        <v>0</v>
      </c>
      <c r="I140" s="194">
        <f>C140*H140</f>
        <v>0</v>
      </c>
      <c r="T140" s="409"/>
      <c r="U140" s="409"/>
      <c r="V140" s="409"/>
    </row>
    <row r="141" spans="1:22">
      <c r="A141" s="200" t="str">
        <f t="shared" ref="A141:A156" si="38">A105</f>
        <v>TG 2</v>
      </c>
      <c r="B141" s="236">
        <f t="shared" ref="B141:B164" si="39">AA66</f>
        <v>0</v>
      </c>
      <c r="C141" s="188">
        <f t="shared" si="35"/>
        <v>0</v>
      </c>
      <c r="D141" s="188">
        <f t="shared" si="36"/>
        <v>0</v>
      </c>
      <c r="E141" s="188">
        <f t="shared" ref="E141:E165" si="40">IF(C141=0,0,D141/C141)</f>
        <v>0</v>
      </c>
      <c r="F141" s="188">
        <f t="shared" si="37"/>
        <v>0</v>
      </c>
      <c r="G141" s="211">
        <f t="shared" ref="G141:G164" si="41">Z66</f>
        <v>5</v>
      </c>
      <c r="H141" s="188">
        <f t="shared" ref="H141:H164" si="42">E141*F141*G141</f>
        <v>0</v>
      </c>
      <c r="I141" s="189">
        <f t="shared" ref="I141:I162" si="43">C141*H141</f>
        <v>0</v>
      </c>
      <c r="T141" s="409"/>
      <c r="U141" s="409"/>
      <c r="V141" s="409"/>
    </row>
    <row r="142" spans="1:22">
      <c r="A142" s="200" t="str">
        <f t="shared" si="38"/>
        <v>TG 3</v>
      </c>
      <c r="B142" s="236">
        <f t="shared" si="39"/>
        <v>0</v>
      </c>
      <c r="C142" s="188">
        <f t="shared" si="35"/>
        <v>0</v>
      </c>
      <c r="D142" s="188">
        <f t="shared" si="36"/>
        <v>0</v>
      </c>
      <c r="E142" s="188">
        <f t="shared" si="40"/>
        <v>0</v>
      </c>
      <c r="F142" s="188">
        <f t="shared" si="37"/>
        <v>0</v>
      </c>
      <c r="G142" s="211">
        <f t="shared" si="41"/>
        <v>5</v>
      </c>
      <c r="H142" s="188">
        <f t="shared" si="42"/>
        <v>0</v>
      </c>
      <c r="I142" s="189">
        <f t="shared" si="43"/>
        <v>0</v>
      </c>
      <c r="T142" s="409"/>
      <c r="U142" s="409"/>
      <c r="V142" s="409"/>
    </row>
    <row r="143" spans="1:22">
      <c r="A143" s="200" t="str">
        <f t="shared" si="38"/>
        <v>TG 4</v>
      </c>
      <c r="B143" s="236">
        <f t="shared" si="39"/>
        <v>0</v>
      </c>
      <c r="C143" s="188">
        <f t="shared" si="35"/>
        <v>0</v>
      </c>
      <c r="D143" s="188">
        <f t="shared" si="36"/>
        <v>0</v>
      </c>
      <c r="E143" s="188">
        <f t="shared" si="40"/>
        <v>0</v>
      </c>
      <c r="F143" s="188">
        <f t="shared" si="37"/>
        <v>0</v>
      </c>
      <c r="G143" s="211">
        <f t="shared" si="41"/>
        <v>5</v>
      </c>
      <c r="H143" s="188">
        <f t="shared" si="42"/>
        <v>0</v>
      </c>
      <c r="I143" s="189">
        <f t="shared" si="43"/>
        <v>0</v>
      </c>
      <c r="T143" s="409"/>
      <c r="U143" s="409"/>
      <c r="V143" s="409"/>
    </row>
    <row r="144" spans="1:22">
      <c r="A144" s="200" t="str">
        <f t="shared" si="38"/>
        <v>TG 5</v>
      </c>
      <c r="B144" s="236">
        <f t="shared" si="39"/>
        <v>0</v>
      </c>
      <c r="C144" s="188">
        <f t="shared" si="35"/>
        <v>0</v>
      </c>
      <c r="D144" s="188">
        <f t="shared" si="36"/>
        <v>0</v>
      </c>
      <c r="E144" s="188">
        <f t="shared" si="40"/>
        <v>0</v>
      </c>
      <c r="F144" s="188">
        <f t="shared" si="37"/>
        <v>0</v>
      </c>
      <c r="G144" s="211">
        <f t="shared" si="41"/>
        <v>5</v>
      </c>
      <c r="H144" s="188">
        <f t="shared" si="42"/>
        <v>0</v>
      </c>
      <c r="I144" s="189">
        <f t="shared" si="43"/>
        <v>0</v>
      </c>
      <c r="T144" s="409"/>
      <c r="U144" s="409"/>
      <c r="V144" s="409"/>
    </row>
    <row r="145" spans="1:22">
      <c r="A145" s="200" t="str">
        <f t="shared" si="38"/>
        <v>TG 6</v>
      </c>
      <c r="B145" s="236">
        <f t="shared" si="39"/>
        <v>0</v>
      </c>
      <c r="C145" s="188">
        <f t="shared" si="35"/>
        <v>0</v>
      </c>
      <c r="D145" s="188">
        <f t="shared" si="36"/>
        <v>0</v>
      </c>
      <c r="E145" s="188">
        <f t="shared" si="40"/>
        <v>0</v>
      </c>
      <c r="F145" s="188">
        <f t="shared" si="37"/>
        <v>0</v>
      </c>
      <c r="G145" s="211">
        <f t="shared" si="41"/>
        <v>5</v>
      </c>
      <c r="H145" s="188">
        <f t="shared" si="42"/>
        <v>0</v>
      </c>
      <c r="I145" s="189">
        <f t="shared" si="43"/>
        <v>0</v>
      </c>
      <c r="T145" s="409"/>
      <c r="U145" s="409"/>
      <c r="V145" s="409"/>
    </row>
    <row r="146" spans="1:22">
      <c r="A146" s="200" t="str">
        <f t="shared" si="38"/>
        <v>TG 7</v>
      </c>
      <c r="B146" s="236">
        <f t="shared" si="39"/>
        <v>0</v>
      </c>
      <c r="C146" s="188">
        <f t="shared" si="35"/>
        <v>0</v>
      </c>
      <c r="D146" s="188">
        <f t="shared" si="36"/>
        <v>0</v>
      </c>
      <c r="E146" s="188">
        <f t="shared" si="40"/>
        <v>0</v>
      </c>
      <c r="F146" s="188">
        <f t="shared" si="37"/>
        <v>0</v>
      </c>
      <c r="G146" s="211">
        <f t="shared" si="41"/>
        <v>5</v>
      </c>
      <c r="H146" s="188">
        <f t="shared" si="42"/>
        <v>0</v>
      </c>
      <c r="I146" s="189">
        <f t="shared" si="43"/>
        <v>0</v>
      </c>
      <c r="T146" s="409"/>
      <c r="U146" s="409"/>
      <c r="V146" s="409"/>
    </row>
    <row r="147" spans="1:22">
      <c r="A147" s="200" t="str">
        <f t="shared" si="38"/>
        <v>TG 8</v>
      </c>
      <c r="B147" s="236">
        <f t="shared" si="39"/>
        <v>0</v>
      </c>
      <c r="C147" s="188">
        <f t="shared" si="35"/>
        <v>0</v>
      </c>
      <c r="D147" s="188">
        <f t="shared" si="36"/>
        <v>0</v>
      </c>
      <c r="E147" s="188">
        <f t="shared" ref="E147:E151" si="44">IF(C147=0,0,D147/C147)</f>
        <v>0</v>
      </c>
      <c r="F147" s="188">
        <f t="shared" si="37"/>
        <v>0</v>
      </c>
      <c r="G147" s="211">
        <f t="shared" si="41"/>
        <v>5</v>
      </c>
      <c r="H147" s="188">
        <f t="shared" ref="H147:H151" si="45">E147*F147*G147</f>
        <v>0</v>
      </c>
      <c r="I147" s="189">
        <f t="shared" ref="I147:I151" si="46">C147*H147</f>
        <v>0</v>
      </c>
      <c r="T147" s="409"/>
      <c r="U147" s="409"/>
      <c r="V147" s="409"/>
    </row>
    <row r="148" spans="1:22">
      <c r="A148" s="200" t="str">
        <f t="shared" si="38"/>
        <v>TG 9</v>
      </c>
      <c r="B148" s="236">
        <f t="shared" si="39"/>
        <v>0</v>
      </c>
      <c r="C148" s="188">
        <f t="shared" si="35"/>
        <v>0</v>
      </c>
      <c r="D148" s="188">
        <f t="shared" si="36"/>
        <v>0</v>
      </c>
      <c r="E148" s="188">
        <f t="shared" si="44"/>
        <v>0</v>
      </c>
      <c r="F148" s="188">
        <f t="shared" si="37"/>
        <v>0</v>
      </c>
      <c r="G148" s="211">
        <f t="shared" si="41"/>
        <v>5</v>
      </c>
      <c r="H148" s="188">
        <f t="shared" si="45"/>
        <v>0</v>
      </c>
      <c r="I148" s="189">
        <f t="shared" si="46"/>
        <v>0</v>
      </c>
      <c r="T148" s="409"/>
      <c r="U148" s="409"/>
      <c r="V148" s="409"/>
    </row>
    <row r="149" spans="1:22">
      <c r="A149" s="200" t="str">
        <f t="shared" si="38"/>
        <v>TG 10</v>
      </c>
      <c r="B149" s="236">
        <f t="shared" si="39"/>
        <v>0</v>
      </c>
      <c r="C149" s="188">
        <f t="shared" si="35"/>
        <v>0</v>
      </c>
      <c r="D149" s="188">
        <f t="shared" si="36"/>
        <v>0</v>
      </c>
      <c r="E149" s="188">
        <f t="shared" si="44"/>
        <v>0</v>
      </c>
      <c r="F149" s="188">
        <f t="shared" si="37"/>
        <v>0</v>
      </c>
      <c r="G149" s="211">
        <f t="shared" si="41"/>
        <v>5</v>
      </c>
      <c r="H149" s="188">
        <f t="shared" si="45"/>
        <v>0</v>
      </c>
      <c r="I149" s="189">
        <f t="shared" si="46"/>
        <v>0</v>
      </c>
      <c r="T149" s="409"/>
      <c r="U149" s="409"/>
      <c r="V149" s="409"/>
    </row>
    <row r="150" spans="1:22">
      <c r="A150" s="200" t="str">
        <f t="shared" si="38"/>
        <v>TG 11</v>
      </c>
      <c r="B150" s="236">
        <f t="shared" si="39"/>
        <v>0</v>
      </c>
      <c r="C150" s="188">
        <f t="shared" si="35"/>
        <v>0</v>
      </c>
      <c r="D150" s="188">
        <f t="shared" si="36"/>
        <v>0</v>
      </c>
      <c r="E150" s="188">
        <f t="shared" si="44"/>
        <v>0</v>
      </c>
      <c r="F150" s="188">
        <f t="shared" si="37"/>
        <v>0</v>
      </c>
      <c r="G150" s="211">
        <f t="shared" si="41"/>
        <v>5</v>
      </c>
      <c r="H150" s="188">
        <f t="shared" si="45"/>
        <v>0</v>
      </c>
      <c r="I150" s="189">
        <f t="shared" si="46"/>
        <v>0</v>
      </c>
      <c r="T150" s="409"/>
      <c r="U150" s="409"/>
      <c r="V150" s="409"/>
    </row>
    <row r="151" spans="1:22">
      <c r="A151" s="200" t="str">
        <f t="shared" si="38"/>
        <v>TG 12</v>
      </c>
      <c r="B151" s="236">
        <f t="shared" si="39"/>
        <v>0</v>
      </c>
      <c r="C151" s="188">
        <f t="shared" si="35"/>
        <v>0</v>
      </c>
      <c r="D151" s="188">
        <f t="shared" si="36"/>
        <v>0</v>
      </c>
      <c r="E151" s="188">
        <f t="shared" si="44"/>
        <v>0</v>
      </c>
      <c r="F151" s="188">
        <f t="shared" si="37"/>
        <v>0</v>
      </c>
      <c r="G151" s="211">
        <f t="shared" si="41"/>
        <v>5</v>
      </c>
      <c r="H151" s="188">
        <f t="shared" si="45"/>
        <v>0</v>
      </c>
      <c r="I151" s="189">
        <f t="shared" si="46"/>
        <v>0</v>
      </c>
      <c r="T151" s="409"/>
      <c r="U151" s="409"/>
      <c r="V151" s="409"/>
    </row>
    <row r="152" spans="1:22">
      <c r="A152" s="200" t="str">
        <f t="shared" si="38"/>
        <v>TG 13</v>
      </c>
      <c r="B152" s="236">
        <f t="shared" si="39"/>
        <v>0</v>
      </c>
      <c r="C152" s="188">
        <f t="shared" si="35"/>
        <v>0</v>
      </c>
      <c r="D152" s="188">
        <f t="shared" si="36"/>
        <v>0</v>
      </c>
      <c r="E152" s="188">
        <f t="shared" ref="E152:E156" si="47">IF(C152=0,0,D152/C152)</f>
        <v>0</v>
      </c>
      <c r="F152" s="188">
        <f t="shared" si="37"/>
        <v>0</v>
      </c>
      <c r="G152" s="211">
        <f t="shared" si="41"/>
        <v>5</v>
      </c>
      <c r="H152" s="188">
        <f t="shared" ref="H152:H156" si="48">E152*F152*G152</f>
        <v>0</v>
      </c>
      <c r="I152" s="189">
        <f t="shared" ref="I152:I156" si="49">C152*H152</f>
        <v>0</v>
      </c>
      <c r="T152" s="409"/>
      <c r="U152" s="409"/>
      <c r="V152" s="409"/>
    </row>
    <row r="153" spans="1:22">
      <c r="A153" s="200" t="str">
        <f t="shared" si="38"/>
        <v>TG 14</v>
      </c>
      <c r="B153" s="236">
        <f t="shared" si="39"/>
        <v>0</v>
      </c>
      <c r="C153" s="188">
        <f t="shared" si="35"/>
        <v>0</v>
      </c>
      <c r="D153" s="188">
        <f t="shared" si="36"/>
        <v>0</v>
      </c>
      <c r="E153" s="188">
        <f t="shared" si="47"/>
        <v>0</v>
      </c>
      <c r="F153" s="188">
        <f t="shared" si="37"/>
        <v>0</v>
      </c>
      <c r="G153" s="211">
        <f t="shared" si="41"/>
        <v>5</v>
      </c>
      <c r="H153" s="188">
        <f t="shared" si="48"/>
        <v>0</v>
      </c>
      <c r="I153" s="189">
        <f t="shared" si="49"/>
        <v>0</v>
      </c>
      <c r="T153" s="409"/>
      <c r="U153" s="409"/>
      <c r="V153" s="409"/>
    </row>
    <row r="154" spans="1:22">
      <c r="A154" s="200" t="str">
        <f t="shared" si="38"/>
        <v>TG 15</v>
      </c>
      <c r="B154" s="236">
        <f t="shared" si="39"/>
        <v>0</v>
      </c>
      <c r="C154" s="188">
        <f t="shared" si="35"/>
        <v>0</v>
      </c>
      <c r="D154" s="188">
        <f t="shared" si="36"/>
        <v>0</v>
      </c>
      <c r="E154" s="188">
        <f t="shared" si="47"/>
        <v>0</v>
      </c>
      <c r="F154" s="188">
        <f t="shared" si="37"/>
        <v>0</v>
      </c>
      <c r="G154" s="211">
        <f t="shared" si="41"/>
        <v>5</v>
      </c>
      <c r="H154" s="188">
        <f t="shared" si="48"/>
        <v>0</v>
      </c>
      <c r="I154" s="189">
        <f t="shared" si="49"/>
        <v>0</v>
      </c>
      <c r="T154" s="409"/>
      <c r="U154" s="409"/>
      <c r="V154" s="409"/>
    </row>
    <row r="155" spans="1:22">
      <c r="A155" s="200" t="str">
        <f t="shared" si="38"/>
        <v>TG 16</v>
      </c>
      <c r="B155" s="236">
        <f t="shared" si="39"/>
        <v>0</v>
      </c>
      <c r="C155" s="188">
        <f t="shared" si="35"/>
        <v>0</v>
      </c>
      <c r="D155" s="188">
        <f t="shared" si="36"/>
        <v>0</v>
      </c>
      <c r="E155" s="188">
        <f t="shared" si="47"/>
        <v>0</v>
      </c>
      <c r="F155" s="188">
        <f t="shared" si="37"/>
        <v>0</v>
      </c>
      <c r="G155" s="211">
        <f t="shared" si="41"/>
        <v>5</v>
      </c>
      <c r="H155" s="188">
        <f t="shared" si="48"/>
        <v>0</v>
      </c>
      <c r="I155" s="189">
        <f t="shared" si="49"/>
        <v>0</v>
      </c>
      <c r="T155" s="409"/>
      <c r="U155" s="409"/>
      <c r="V155" s="409"/>
    </row>
    <row r="156" spans="1:22">
      <c r="A156" s="200" t="str">
        <f t="shared" si="38"/>
        <v>TG 17</v>
      </c>
      <c r="B156" s="236">
        <f t="shared" si="39"/>
        <v>0</v>
      </c>
      <c r="C156" s="188">
        <f t="shared" si="35"/>
        <v>0</v>
      </c>
      <c r="D156" s="188">
        <f t="shared" si="36"/>
        <v>0</v>
      </c>
      <c r="E156" s="188">
        <f t="shared" si="47"/>
        <v>0</v>
      </c>
      <c r="F156" s="188">
        <f t="shared" si="37"/>
        <v>0</v>
      </c>
      <c r="G156" s="211">
        <f t="shared" si="41"/>
        <v>5</v>
      </c>
      <c r="H156" s="188">
        <f t="shared" si="48"/>
        <v>0</v>
      </c>
      <c r="I156" s="189">
        <f t="shared" si="49"/>
        <v>0</v>
      </c>
      <c r="T156" s="409"/>
      <c r="U156" s="409"/>
      <c r="V156" s="409"/>
    </row>
    <row r="157" spans="1:22">
      <c r="A157" s="200" t="str">
        <f t="shared" ref="A157:A164" si="50">A121</f>
        <v>TG 18</v>
      </c>
      <c r="B157" s="236">
        <f t="shared" si="39"/>
        <v>0</v>
      </c>
      <c r="C157" s="188">
        <f t="shared" si="35"/>
        <v>0</v>
      </c>
      <c r="D157" s="188">
        <f t="shared" si="36"/>
        <v>0</v>
      </c>
      <c r="E157" s="188">
        <f t="shared" ref="E157:E161" si="51">IF(C157=0,0,D157/C157)</f>
        <v>0</v>
      </c>
      <c r="F157" s="188">
        <f t="shared" si="37"/>
        <v>0</v>
      </c>
      <c r="G157" s="211">
        <f t="shared" si="41"/>
        <v>5</v>
      </c>
      <c r="H157" s="188">
        <f t="shared" ref="H157:H161" si="52">E157*F157*G157</f>
        <v>0</v>
      </c>
      <c r="I157" s="189">
        <f t="shared" ref="I157:I161" si="53">C157*H157</f>
        <v>0</v>
      </c>
      <c r="T157" s="409"/>
      <c r="U157" s="409"/>
      <c r="V157" s="409"/>
    </row>
    <row r="158" spans="1:22">
      <c r="A158" s="200" t="str">
        <f t="shared" si="50"/>
        <v>TG 19</v>
      </c>
      <c r="B158" s="236">
        <f t="shared" si="39"/>
        <v>0</v>
      </c>
      <c r="C158" s="188">
        <f t="shared" si="35"/>
        <v>0</v>
      </c>
      <c r="D158" s="188">
        <f t="shared" si="36"/>
        <v>0</v>
      </c>
      <c r="E158" s="188">
        <f t="shared" si="51"/>
        <v>0</v>
      </c>
      <c r="F158" s="188">
        <f t="shared" si="37"/>
        <v>0</v>
      </c>
      <c r="G158" s="211">
        <f t="shared" si="41"/>
        <v>5</v>
      </c>
      <c r="H158" s="188">
        <f t="shared" si="52"/>
        <v>0</v>
      </c>
      <c r="I158" s="189">
        <f t="shared" si="53"/>
        <v>0</v>
      </c>
      <c r="T158" s="409"/>
      <c r="U158" s="409"/>
      <c r="V158" s="409"/>
    </row>
    <row r="159" spans="1:22">
      <c r="A159" s="200" t="str">
        <f t="shared" si="50"/>
        <v>TG 20</v>
      </c>
      <c r="B159" s="236">
        <f t="shared" si="39"/>
        <v>0</v>
      </c>
      <c r="C159" s="188">
        <f t="shared" si="35"/>
        <v>0</v>
      </c>
      <c r="D159" s="188">
        <f t="shared" si="36"/>
        <v>0</v>
      </c>
      <c r="E159" s="188">
        <f t="shared" si="51"/>
        <v>0</v>
      </c>
      <c r="F159" s="188">
        <f t="shared" si="37"/>
        <v>0</v>
      </c>
      <c r="G159" s="211">
        <f t="shared" si="41"/>
        <v>5</v>
      </c>
      <c r="H159" s="188">
        <f t="shared" si="52"/>
        <v>0</v>
      </c>
      <c r="I159" s="189">
        <f t="shared" si="53"/>
        <v>0</v>
      </c>
      <c r="T159" s="409"/>
      <c r="U159" s="409"/>
      <c r="V159" s="409"/>
    </row>
    <row r="160" spans="1:22">
      <c r="A160" s="200" t="str">
        <f t="shared" si="50"/>
        <v>TG 21</v>
      </c>
      <c r="B160" s="236">
        <f t="shared" si="39"/>
        <v>0</v>
      </c>
      <c r="C160" s="188">
        <f t="shared" si="35"/>
        <v>0</v>
      </c>
      <c r="D160" s="188">
        <f t="shared" si="36"/>
        <v>0</v>
      </c>
      <c r="E160" s="188">
        <f t="shared" si="51"/>
        <v>0</v>
      </c>
      <c r="F160" s="188">
        <f t="shared" si="37"/>
        <v>0</v>
      </c>
      <c r="G160" s="211">
        <f t="shared" si="41"/>
        <v>5</v>
      </c>
      <c r="H160" s="188">
        <f t="shared" si="52"/>
        <v>0</v>
      </c>
      <c r="I160" s="189">
        <f t="shared" si="53"/>
        <v>0</v>
      </c>
      <c r="T160" s="409"/>
      <c r="U160" s="409"/>
      <c r="V160" s="409"/>
    </row>
    <row r="161" spans="1:22">
      <c r="A161" s="200" t="str">
        <f t="shared" si="50"/>
        <v>TG 22</v>
      </c>
      <c r="B161" s="236">
        <f t="shared" si="39"/>
        <v>0</v>
      </c>
      <c r="C161" s="188">
        <f t="shared" si="35"/>
        <v>0</v>
      </c>
      <c r="D161" s="188">
        <f t="shared" si="36"/>
        <v>0</v>
      </c>
      <c r="E161" s="188">
        <f t="shared" si="51"/>
        <v>0</v>
      </c>
      <c r="F161" s="188">
        <f t="shared" si="37"/>
        <v>0</v>
      </c>
      <c r="G161" s="211">
        <f t="shared" si="41"/>
        <v>5</v>
      </c>
      <c r="H161" s="188">
        <f t="shared" si="52"/>
        <v>0</v>
      </c>
      <c r="I161" s="189">
        <f t="shared" si="53"/>
        <v>0</v>
      </c>
      <c r="T161" s="409"/>
      <c r="U161" s="409"/>
      <c r="V161" s="409"/>
    </row>
    <row r="162" spans="1:22">
      <c r="A162" s="200" t="str">
        <f t="shared" si="50"/>
        <v>TG 23</v>
      </c>
      <c r="B162" s="236">
        <f t="shared" si="39"/>
        <v>0</v>
      </c>
      <c r="C162" s="188">
        <f t="shared" ref="C162" si="54">C126</f>
        <v>0</v>
      </c>
      <c r="D162" s="188">
        <f t="shared" ref="D162:D164" si="55">E126</f>
        <v>0</v>
      </c>
      <c r="E162" s="188">
        <f t="shared" si="40"/>
        <v>0</v>
      </c>
      <c r="F162" s="188">
        <f t="shared" ref="F162" si="56">W87</f>
        <v>0</v>
      </c>
      <c r="G162" s="211">
        <f t="shared" si="41"/>
        <v>5</v>
      </c>
      <c r="H162" s="188">
        <f t="shared" si="42"/>
        <v>0</v>
      </c>
      <c r="I162" s="189">
        <f t="shared" si="43"/>
        <v>0</v>
      </c>
      <c r="T162" s="409"/>
      <c r="U162" s="409"/>
      <c r="V162" s="409"/>
    </row>
    <row r="163" spans="1:22">
      <c r="A163" s="200" t="str">
        <f t="shared" si="50"/>
        <v>TG 24</v>
      </c>
      <c r="B163" s="236">
        <f t="shared" si="39"/>
        <v>0</v>
      </c>
      <c r="C163" s="188">
        <f>E88</f>
        <v>0</v>
      </c>
      <c r="D163" s="188">
        <f t="shared" si="55"/>
        <v>0</v>
      </c>
      <c r="E163" s="188">
        <f t="shared" si="40"/>
        <v>0</v>
      </c>
      <c r="F163" s="188">
        <f>W88</f>
        <v>0</v>
      </c>
      <c r="G163" s="211">
        <f t="shared" si="41"/>
        <v>5</v>
      </c>
      <c r="H163" s="188">
        <f t="shared" si="42"/>
        <v>0</v>
      </c>
      <c r="I163" s="189">
        <f>C163*H163</f>
        <v>0</v>
      </c>
      <c r="T163" s="409"/>
      <c r="U163" s="409"/>
      <c r="V163" s="409"/>
    </row>
    <row r="164" spans="1:22">
      <c r="A164" s="200" t="str">
        <f t="shared" si="50"/>
        <v>TG 25</v>
      </c>
      <c r="B164" s="236">
        <f t="shared" si="39"/>
        <v>0</v>
      </c>
      <c r="C164" s="188">
        <f>E89</f>
        <v>0</v>
      </c>
      <c r="D164" s="188">
        <f t="shared" si="55"/>
        <v>0</v>
      </c>
      <c r="E164" s="188">
        <f t="shared" si="40"/>
        <v>0</v>
      </c>
      <c r="F164" s="188">
        <f>W89</f>
        <v>0</v>
      </c>
      <c r="G164" s="211">
        <f t="shared" si="41"/>
        <v>5</v>
      </c>
      <c r="H164" s="188">
        <f t="shared" si="42"/>
        <v>0</v>
      </c>
      <c r="I164" s="189">
        <f>C164*H164</f>
        <v>0</v>
      </c>
      <c r="T164" s="409"/>
      <c r="U164" s="409"/>
      <c r="V164" s="409"/>
    </row>
    <row r="165" spans="1:22" ht="18.75">
      <c r="A165" s="351"/>
      <c r="B165" s="59"/>
      <c r="C165" s="203">
        <f>SUM(C140:C164)</f>
        <v>0</v>
      </c>
      <c r="D165" s="203">
        <f>SUM(D140:D164)</f>
        <v>0</v>
      </c>
      <c r="E165" s="204">
        <f t="shared" si="40"/>
        <v>0</v>
      </c>
      <c r="F165" s="202"/>
      <c r="G165" s="202"/>
      <c r="H165" s="202"/>
      <c r="I165" s="337">
        <f>SUM(I140:I164)</f>
        <v>0</v>
      </c>
    </row>
    <row r="166" spans="1:22" ht="15.75" thickBot="1">
      <c r="A166" s="352"/>
      <c r="B166" s="339"/>
      <c r="C166" s="340" t="s">
        <v>49</v>
      </c>
      <c r="D166" s="340" t="s">
        <v>49</v>
      </c>
      <c r="E166" s="340" t="s">
        <v>49</v>
      </c>
      <c r="F166" s="58"/>
      <c r="G166" s="58"/>
      <c r="H166" s="58"/>
      <c r="I166" s="343" t="s">
        <v>49</v>
      </c>
    </row>
    <row r="167" spans="1:22">
      <c r="B167" s="284"/>
      <c r="C167" s="37"/>
      <c r="D167" s="37"/>
      <c r="E167" s="37"/>
      <c r="F167" s="37"/>
      <c r="G167" s="37"/>
      <c r="H167" s="37"/>
      <c r="I167" s="37"/>
    </row>
    <row r="168" spans="1:22">
      <c r="B168" s="284"/>
      <c r="C168" s="37"/>
      <c r="D168" s="37"/>
      <c r="E168" s="37"/>
      <c r="F168" s="37"/>
      <c r="G168" s="37"/>
      <c r="H168" s="37"/>
      <c r="I168" s="37"/>
    </row>
    <row r="169" spans="1:22" ht="21">
      <c r="A169" s="276" t="s">
        <v>58</v>
      </c>
      <c r="B169" s="306" t="s">
        <v>444</v>
      </c>
      <c r="C169" s="2"/>
      <c r="D169" s="2"/>
      <c r="E169" s="2"/>
      <c r="F169" s="2"/>
      <c r="G169" s="2"/>
      <c r="H169" s="2"/>
      <c r="I169" s="2"/>
      <c r="J169" s="277"/>
      <c r="K169" s="277"/>
      <c r="L169" s="278"/>
      <c r="M169" s="278"/>
      <c r="N169" s="278"/>
      <c r="O169" s="278"/>
    </row>
    <row r="170" spans="1:22">
      <c r="B170" s="284"/>
      <c r="C170" s="37"/>
      <c r="D170" s="37"/>
      <c r="E170" s="37"/>
      <c r="F170" s="37"/>
      <c r="G170" s="37"/>
      <c r="H170" s="37"/>
      <c r="I170" s="37"/>
    </row>
    <row r="171" spans="1:22" ht="15.75" thickBot="1">
      <c r="A171" s="281" t="s">
        <v>442</v>
      </c>
      <c r="B171" s="284"/>
      <c r="C171" s="37"/>
      <c r="D171" s="37"/>
      <c r="E171" s="37"/>
      <c r="F171" s="37"/>
      <c r="G171" s="37"/>
      <c r="H171" s="37"/>
      <c r="I171" s="37"/>
    </row>
    <row r="172" spans="1:22" ht="60" customHeight="1">
      <c r="A172" s="595" t="s">
        <v>2</v>
      </c>
      <c r="B172" s="598" t="s">
        <v>59</v>
      </c>
      <c r="C172" s="42" t="s">
        <v>425</v>
      </c>
      <c r="D172" s="244" t="s">
        <v>430</v>
      </c>
      <c r="E172" s="591" t="s">
        <v>31</v>
      </c>
      <c r="F172" s="591" t="s">
        <v>60</v>
      </c>
      <c r="G172" s="591" t="s">
        <v>61</v>
      </c>
      <c r="H172" s="591" t="s">
        <v>34</v>
      </c>
      <c r="I172" s="43" t="s">
        <v>35</v>
      </c>
    </row>
    <row r="173" spans="1:22">
      <c r="A173" s="596"/>
      <c r="B173" s="599"/>
      <c r="C173" s="327" t="s">
        <v>147</v>
      </c>
      <c r="D173" s="245" t="s">
        <v>147</v>
      </c>
      <c r="E173" s="592"/>
      <c r="F173" s="592"/>
      <c r="G173" s="592"/>
      <c r="H173" s="592"/>
      <c r="I173" s="328" t="s">
        <v>269</v>
      </c>
    </row>
    <row r="174" spans="1:22">
      <c r="A174" s="596"/>
      <c r="B174" s="600" t="s">
        <v>24</v>
      </c>
      <c r="C174" s="344" t="s">
        <v>37</v>
      </c>
      <c r="D174" s="345" t="s">
        <v>53</v>
      </c>
      <c r="E174" s="345" t="s">
        <v>54</v>
      </c>
      <c r="F174" s="345" t="s">
        <v>38</v>
      </c>
      <c r="G174" s="345" t="s">
        <v>39</v>
      </c>
      <c r="H174" s="345" t="s">
        <v>40</v>
      </c>
      <c r="I174" s="346" t="s">
        <v>41</v>
      </c>
      <c r="J174" s="37"/>
    </row>
    <row r="175" spans="1:22" ht="15.75" thickBot="1">
      <c r="A175" s="597"/>
      <c r="B175" s="601"/>
      <c r="C175" s="347"/>
      <c r="D175" s="348"/>
      <c r="E175" s="349" t="s">
        <v>55</v>
      </c>
      <c r="F175" s="348"/>
      <c r="G175" s="349"/>
      <c r="H175" s="349" t="s">
        <v>56</v>
      </c>
      <c r="I175" s="353" t="s">
        <v>57</v>
      </c>
      <c r="J175" s="37"/>
    </row>
    <row r="176" spans="1:22">
      <c r="A176" s="199" t="str">
        <f>A140</f>
        <v>TG 1</v>
      </c>
      <c r="B176" s="235" t="str">
        <f>B140</f>
        <v>glass</v>
      </c>
      <c r="C176" s="201">
        <f t="shared" ref="C176:C197" si="57">C140</f>
        <v>0</v>
      </c>
      <c r="D176" s="201">
        <f t="shared" ref="D176:D197" si="58">E104</f>
        <v>0</v>
      </c>
      <c r="E176" s="201">
        <f>IF(C176=0,0,D176/C176)</f>
        <v>0</v>
      </c>
      <c r="F176" s="201">
        <f t="shared" ref="F176:F197" si="59">Y65</f>
        <v>135</v>
      </c>
      <c r="G176" s="201">
        <f t="shared" ref="G176:G197" si="60">X65</f>
        <v>1.0011627906976743</v>
      </c>
      <c r="H176" s="201">
        <f>E176*F176*G176</f>
        <v>0</v>
      </c>
      <c r="I176" s="194">
        <f>C176*H176</f>
        <v>0</v>
      </c>
      <c r="J176" s="37"/>
    </row>
    <row r="177" spans="1:10">
      <c r="A177" s="200" t="str">
        <f t="shared" ref="A177:B192" si="61">A141</f>
        <v>TG 2</v>
      </c>
      <c r="B177" s="236">
        <f t="shared" si="61"/>
        <v>0</v>
      </c>
      <c r="C177" s="201">
        <f t="shared" si="57"/>
        <v>0</v>
      </c>
      <c r="D177" s="201">
        <f t="shared" si="58"/>
        <v>0</v>
      </c>
      <c r="E177" s="201">
        <f t="shared" ref="E177:E201" si="62">IF(C177=0,0,D177/C177)</f>
        <v>0</v>
      </c>
      <c r="F177" s="201">
        <f t="shared" si="59"/>
        <v>135</v>
      </c>
      <c r="G177" s="201">
        <f t="shared" si="60"/>
        <v>0</v>
      </c>
      <c r="H177" s="201">
        <f t="shared" ref="H177:H200" si="63">E177*F177*G177</f>
        <v>0</v>
      </c>
      <c r="I177" s="194">
        <f t="shared" ref="I177:I200" si="64">C177*H177</f>
        <v>0</v>
      </c>
      <c r="J177" s="37"/>
    </row>
    <row r="178" spans="1:10">
      <c r="A178" s="199" t="str">
        <f t="shared" si="61"/>
        <v>TG 3</v>
      </c>
      <c r="B178" s="235">
        <f t="shared" si="61"/>
        <v>0</v>
      </c>
      <c r="C178" s="201">
        <f t="shared" si="57"/>
        <v>0</v>
      </c>
      <c r="D178" s="201">
        <f t="shared" si="58"/>
        <v>0</v>
      </c>
      <c r="E178" s="201">
        <f t="shared" si="62"/>
        <v>0</v>
      </c>
      <c r="F178" s="201">
        <f t="shared" si="59"/>
        <v>135</v>
      </c>
      <c r="G178" s="201">
        <f t="shared" si="60"/>
        <v>0</v>
      </c>
      <c r="H178" s="201">
        <f t="shared" si="63"/>
        <v>0</v>
      </c>
      <c r="I178" s="194">
        <f t="shared" si="64"/>
        <v>0</v>
      </c>
      <c r="J178" s="37"/>
    </row>
    <row r="179" spans="1:10">
      <c r="A179" s="200" t="str">
        <f t="shared" si="61"/>
        <v>TG 4</v>
      </c>
      <c r="B179" s="236">
        <f t="shared" si="61"/>
        <v>0</v>
      </c>
      <c r="C179" s="201">
        <f t="shared" si="57"/>
        <v>0</v>
      </c>
      <c r="D179" s="201">
        <f t="shared" si="58"/>
        <v>0</v>
      </c>
      <c r="E179" s="201">
        <f t="shared" si="62"/>
        <v>0</v>
      </c>
      <c r="F179" s="201">
        <f t="shared" si="59"/>
        <v>135</v>
      </c>
      <c r="G179" s="201">
        <f t="shared" si="60"/>
        <v>0</v>
      </c>
      <c r="H179" s="201">
        <f t="shared" si="63"/>
        <v>0</v>
      </c>
      <c r="I179" s="194">
        <f t="shared" si="64"/>
        <v>0</v>
      </c>
      <c r="J179" s="37"/>
    </row>
    <row r="180" spans="1:10">
      <c r="A180" s="199" t="str">
        <f t="shared" si="61"/>
        <v>TG 5</v>
      </c>
      <c r="B180" s="235">
        <f t="shared" si="61"/>
        <v>0</v>
      </c>
      <c r="C180" s="201">
        <f t="shared" si="57"/>
        <v>0</v>
      </c>
      <c r="D180" s="201">
        <f t="shared" si="58"/>
        <v>0</v>
      </c>
      <c r="E180" s="201">
        <f t="shared" si="62"/>
        <v>0</v>
      </c>
      <c r="F180" s="201">
        <f t="shared" si="59"/>
        <v>135</v>
      </c>
      <c r="G180" s="201">
        <f t="shared" si="60"/>
        <v>0</v>
      </c>
      <c r="H180" s="201">
        <f t="shared" si="63"/>
        <v>0</v>
      </c>
      <c r="I180" s="194">
        <f t="shared" si="64"/>
        <v>0</v>
      </c>
      <c r="J180" s="37"/>
    </row>
    <row r="181" spans="1:10">
      <c r="A181" s="200" t="str">
        <f t="shared" si="61"/>
        <v>TG 6</v>
      </c>
      <c r="B181" s="236">
        <f t="shared" si="61"/>
        <v>0</v>
      </c>
      <c r="C181" s="201">
        <f t="shared" si="57"/>
        <v>0</v>
      </c>
      <c r="D181" s="201">
        <f t="shared" si="58"/>
        <v>0</v>
      </c>
      <c r="E181" s="201">
        <f t="shared" si="62"/>
        <v>0</v>
      </c>
      <c r="F181" s="201">
        <f t="shared" si="59"/>
        <v>135</v>
      </c>
      <c r="G181" s="201">
        <f t="shared" si="60"/>
        <v>0</v>
      </c>
      <c r="H181" s="201">
        <f t="shared" si="63"/>
        <v>0</v>
      </c>
      <c r="I181" s="194">
        <f t="shared" si="64"/>
        <v>0</v>
      </c>
      <c r="J181" s="37"/>
    </row>
    <row r="182" spans="1:10">
      <c r="A182" s="199" t="str">
        <f t="shared" si="61"/>
        <v>TG 7</v>
      </c>
      <c r="B182" s="235">
        <f t="shared" si="61"/>
        <v>0</v>
      </c>
      <c r="C182" s="201">
        <f t="shared" si="57"/>
        <v>0</v>
      </c>
      <c r="D182" s="201">
        <f t="shared" si="58"/>
        <v>0</v>
      </c>
      <c r="E182" s="201">
        <f t="shared" si="62"/>
        <v>0</v>
      </c>
      <c r="F182" s="201">
        <f t="shared" si="59"/>
        <v>135</v>
      </c>
      <c r="G182" s="201">
        <f t="shared" si="60"/>
        <v>0</v>
      </c>
      <c r="H182" s="201">
        <f t="shared" si="63"/>
        <v>0</v>
      </c>
      <c r="I182" s="194">
        <f t="shared" si="64"/>
        <v>0</v>
      </c>
      <c r="J182" s="37"/>
    </row>
    <row r="183" spans="1:10">
      <c r="A183" s="200" t="str">
        <f t="shared" si="61"/>
        <v>TG 8</v>
      </c>
      <c r="B183" s="236">
        <f t="shared" si="61"/>
        <v>0</v>
      </c>
      <c r="C183" s="201">
        <f t="shared" si="57"/>
        <v>0</v>
      </c>
      <c r="D183" s="201">
        <f t="shared" si="58"/>
        <v>0</v>
      </c>
      <c r="E183" s="201">
        <f t="shared" ref="E183:E187" si="65">IF(C183=0,0,D183/C183)</f>
        <v>0</v>
      </c>
      <c r="F183" s="201">
        <f t="shared" si="59"/>
        <v>135</v>
      </c>
      <c r="G183" s="201">
        <f t="shared" si="60"/>
        <v>0</v>
      </c>
      <c r="H183" s="201">
        <f t="shared" ref="H183:H187" si="66">E183*F183*G183</f>
        <v>0</v>
      </c>
      <c r="I183" s="194">
        <f t="shared" ref="I183:I187" si="67">C183*H183</f>
        <v>0</v>
      </c>
      <c r="J183" s="37"/>
    </row>
    <row r="184" spans="1:10">
      <c r="A184" s="199" t="str">
        <f t="shared" si="61"/>
        <v>TG 9</v>
      </c>
      <c r="B184" s="235">
        <f t="shared" si="61"/>
        <v>0</v>
      </c>
      <c r="C184" s="201">
        <f t="shared" si="57"/>
        <v>0</v>
      </c>
      <c r="D184" s="201">
        <f t="shared" si="58"/>
        <v>0</v>
      </c>
      <c r="E184" s="201">
        <f t="shared" si="65"/>
        <v>0</v>
      </c>
      <c r="F184" s="201">
        <f t="shared" si="59"/>
        <v>135</v>
      </c>
      <c r="G184" s="201">
        <f t="shared" si="60"/>
        <v>0</v>
      </c>
      <c r="H184" s="201">
        <f t="shared" si="66"/>
        <v>0</v>
      </c>
      <c r="I184" s="194">
        <f t="shared" si="67"/>
        <v>0</v>
      </c>
      <c r="J184" s="37"/>
    </row>
    <row r="185" spans="1:10">
      <c r="A185" s="200" t="str">
        <f t="shared" si="61"/>
        <v>TG 10</v>
      </c>
      <c r="B185" s="236">
        <f t="shared" si="61"/>
        <v>0</v>
      </c>
      <c r="C185" s="201">
        <f t="shared" si="57"/>
        <v>0</v>
      </c>
      <c r="D185" s="201">
        <f t="shared" si="58"/>
        <v>0</v>
      </c>
      <c r="E185" s="201">
        <f t="shared" si="65"/>
        <v>0</v>
      </c>
      <c r="F185" s="201">
        <f t="shared" si="59"/>
        <v>135</v>
      </c>
      <c r="G185" s="201">
        <f t="shared" si="60"/>
        <v>0</v>
      </c>
      <c r="H185" s="201">
        <f t="shared" si="66"/>
        <v>0</v>
      </c>
      <c r="I185" s="194">
        <f t="shared" si="67"/>
        <v>0</v>
      </c>
      <c r="J185" s="37"/>
    </row>
    <row r="186" spans="1:10">
      <c r="A186" s="199" t="str">
        <f t="shared" si="61"/>
        <v>TG 11</v>
      </c>
      <c r="B186" s="235">
        <f t="shared" si="61"/>
        <v>0</v>
      </c>
      <c r="C186" s="201">
        <f t="shared" si="57"/>
        <v>0</v>
      </c>
      <c r="D186" s="201">
        <f t="shared" si="58"/>
        <v>0</v>
      </c>
      <c r="E186" s="201">
        <f t="shared" si="65"/>
        <v>0</v>
      </c>
      <c r="F186" s="201">
        <f t="shared" si="59"/>
        <v>135</v>
      </c>
      <c r="G186" s="201">
        <f t="shared" si="60"/>
        <v>0</v>
      </c>
      <c r="H186" s="201">
        <f t="shared" si="66"/>
        <v>0</v>
      </c>
      <c r="I186" s="194">
        <f t="shared" si="67"/>
        <v>0</v>
      </c>
      <c r="J186" s="37"/>
    </row>
    <row r="187" spans="1:10">
      <c r="A187" s="200" t="str">
        <f t="shared" si="61"/>
        <v>TG 12</v>
      </c>
      <c r="B187" s="236">
        <f t="shared" si="61"/>
        <v>0</v>
      </c>
      <c r="C187" s="201">
        <f t="shared" si="57"/>
        <v>0</v>
      </c>
      <c r="D187" s="201">
        <f t="shared" si="58"/>
        <v>0</v>
      </c>
      <c r="E187" s="201">
        <f t="shared" si="65"/>
        <v>0</v>
      </c>
      <c r="F187" s="201">
        <f t="shared" si="59"/>
        <v>135</v>
      </c>
      <c r="G187" s="201">
        <f t="shared" si="60"/>
        <v>0</v>
      </c>
      <c r="H187" s="201">
        <f t="shared" si="66"/>
        <v>0</v>
      </c>
      <c r="I187" s="194">
        <f t="shared" si="67"/>
        <v>0</v>
      </c>
      <c r="J187" s="37"/>
    </row>
    <row r="188" spans="1:10">
      <c r="A188" s="199" t="str">
        <f t="shared" si="61"/>
        <v>TG 13</v>
      </c>
      <c r="B188" s="235">
        <f t="shared" si="61"/>
        <v>0</v>
      </c>
      <c r="C188" s="201">
        <f t="shared" si="57"/>
        <v>0</v>
      </c>
      <c r="D188" s="201">
        <f t="shared" si="58"/>
        <v>0</v>
      </c>
      <c r="E188" s="201">
        <f t="shared" ref="E188:E192" si="68">IF(C188=0,0,D188/C188)</f>
        <v>0</v>
      </c>
      <c r="F188" s="201">
        <f t="shared" si="59"/>
        <v>135</v>
      </c>
      <c r="G188" s="201">
        <f t="shared" si="60"/>
        <v>0</v>
      </c>
      <c r="H188" s="201">
        <f t="shared" ref="H188:H192" si="69">E188*F188*G188</f>
        <v>0</v>
      </c>
      <c r="I188" s="194">
        <f t="shared" ref="I188:I192" si="70">C188*H188</f>
        <v>0</v>
      </c>
      <c r="J188" s="37"/>
    </row>
    <row r="189" spans="1:10">
      <c r="A189" s="200" t="str">
        <f t="shared" si="61"/>
        <v>TG 14</v>
      </c>
      <c r="B189" s="236">
        <f t="shared" si="61"/>
        <v>0</v>
      </c>
      <c r="C189" s="201">
        <f t="shared" si="57"/>
        <v>0</v>
      </c>
      <c r="D189" s="201">
        <f t="shared" si="58"/>
        <v>0</v>
      </c>
      <c r="E189" s="201">
        <f t="shared" si="68"/>
        <v>0</v>
      </c>
      <c r="F189" s="201">
        <f t="shared" si="59"/>
        <v>135</v>
      </c>
      <c r="G189" s="201">
        <f t="shared" si="60"/>
        <v>0</v>
      </c>
      <c r="H189" s="201">
        <f t="shared" si="69"/>
        <v>0</v>
      </c>
      <c r="I189" s="194">
        <f t="shared" si="70"/>
        <v>0</v>
      </c>
      <c r="J189" s="37"/>
    </row>
    <row r="190" spans="1:10">
      <c r="A190" s="199" t="str">
        <f t="shared" si="61"/>
        <v>TG 15</v>
      </c>
      <c r="B190" s="235">
        <f t="shared" si="61"/>
        <v>0</v>
      </c>
      <c r="C190" s="201">
        <f t="shared" si="57"/>
        <v>0</v>
      </c>
      <c r="D190" s="201">
        <f t="shared" si="58"/>
        <v>0</v>
      </c>
      <c r="E190" s="201">
        <f t="shared" si="68"/>
        <v>0</v>
      </c>
      <c r="F190" s="201">
        <f t="shared" si="59"/>
        <v>135</v>
      </c>
      <c r="G190" s="201">
        <f t="shared" si="60"/>
        <v>0</v>
      </c>
      <c r="H190" s="201">
        <f t="shared" si="69"/>
        <v>0</v>
      </c>
      <c r="I190" s="194">
        <f t="shared" si="70"/>
        <v>0</v>
      </c>
      <c r="J190" s="37"/>
    </row>
    <row r="191" spans="1:10">
      <c r="A191" s="200" t="str">
        <f t="shared" si="61"/>
        <v>TG 16</v>
      </c>
      <c r="B191" s="236">
        <f t="shared" si="61"/>
        <v>0</v>
      </c>
      <c r="C191" s="201">
        <f t="shared" si="57"/>
        <v>0</v>
      </c>
      <c r="D191" s="201">
        <f t="shared" si="58"/>
        <v>0</v>
      </c>
      <c r="E191" s="201">
        <f t="shared" si="68"/>
        <v>0</v>
      </c>
      <c r="F191" s="201">
        <f t="shared" si="59"/>
        <v>135</v>
      </c>
      <c r="G191" s="201">
        <f t="shared" si="60"/>
        <v>0</v>
      </c>
      <c r="H191" s="201">
        <f t="shared" si="69"/>
        <v>0</v>
      </c>
      <c r="I191" s="194">
        <f t="shared" si="70"/>
        <v>0</v>
      </c>
      <c r="J191" s="37"/>
    </row>
    <row r="192" spans="1:10">
      <c r="A192" s="199" t="str">
        <f t="shared" si="61"/>
        <v>TG 17</v>
      </c>
      <c r="B192" s="235">
        <f t="shared" si="61"/>
        <v>0</v>
      </c>
      <c r="C192" s="201">
        <f t="shared" si="57"/>
        <v>0</v>
      </c>
      <c r="D192" s="201">
        <f t="shared" si="58"/>
        <v>0</v>
      </c>
      <c r="E192" s="201">
        <f t="shared" si="68"/>
        <v>0</v>
      </c>
      <c r="F192" s="201">
        <f t="shared" si="59"/>
        <v>135</v>
      </c>
      <c r="G192" s="201">
        <f t="shared" si="60"/>
        <v>0</v>
      </c>
      <c r="H192" s="201">
        <f t="shared" si="69"/>
        <v>0</v>
      </c>
      <c r="I192" s="194">
        <f t="shared" si="70"/>
        <v>0</v>
      </c>
      <c r="J192" s="37"/>
    </row>
    <row r="193" spans="1:12">
      <c r="A193" s="200" t="str">
        <f t="shared" ref="A193:B200" si="71">A157</f>
        <v>TG 18</v>
      </c>
      <c r="B193" s="236">
        <f t="shared" si="71"/>
        <v>0</v>
      </c>
      <c r="C193" s="201">
        <f t="shared" si="57"/>
        <v>0</v>
      </c>
      <c r="D193" s="201">
        <f t="shared" si="58"/>
        <v>0</v>
      </c>
      <c r="E193" s="201">
        <f t="shared" ref="E193:E197" si="72">IF(C193=0,0,D193/C193)</f>
        <v>0</v>
      </c>
      <c r="F193" s="201">
        <f t="shared" si="59"/>
        <v>135</v>
      </c>
      <c r="G193" s="201">
        <f t="shared" si="60"/>
        <v>0</v>
      </c>
      <c r="H193" s="201">
        <f t="shared" ref="H193:H197" si="73">E193*F193*G193</f>
        <v>0</v>
      </c>
      <c r="I193" s="194">
        <f t="shared" ref="I193:I197" si="74">C193*H193</f>
        <v>0</v>
      </c>
      <c r="J193" s="37"/>
    </row>
    <row r="194" spans="1:12">
      <c r="A194" s="199" t="str">
        <f t="shared" si="71"/>
        <v>TG 19</v>
      </c>
      <c r="B194" s="235">
        <f t="shared" si="71"/>
        <v>0</v>
      </c>
      <c r="C194" s="201">
        <f t="shared" si="57"/>
        <v>0</v>
      </c>
      <c r="D194" s="201">
        <f t="shared" si="58"/>
        <v>0</v>
      </c>
      <c r="E194" s="201">
        <f t="shared" si="72"/>
        <v>0</v>
      </c>
      <c r="F194" s="201">
        <f t="shared" si="59"/>
        <v>135</v>
      </c>
      <c r="G194" s="201">
        <f t="shared" si="60"/>
        <v>0</v>
      </c>
      <c r="H194" s="201">
        <f t="shared" si="73"/>
        <v>0</v>
      </c>
      <c r="I194" s="194">
        <f t="shared" si="74"/>
        <v>0</v>
      </c>
      <c r="J194" s="37"/>
    </row>
    <row r="195" spans="1:12">
      <c r="A195" s="200" t="str">
        <f t="shared" si="71"/>
        <v>TG 20</v>
      </c>
      <c r="B195" s="236">
        <f t="shared" si="71"/>
        <v>0</v>
      </c>
      <c r="C195" s="201">
        <f t="shared" si="57"/>
        <v>0</v>
      </c>
      <c r="D195" s="201">
        <f t="shared" si="58"/>
        <v>0</v>
      </c>
      <c r="E195" s="201">
        <f t="shared" si="72"/>
        <v>0</v>
      </c>
      <c r="F195" s="201">
        <f t="shared" si="59"/>
        <v>135</v>
      </c>
      <c r="G195" s="201">
        <f t="shared" si="60"/>
        <v>0</v>
      </c>
      <c r="H195" s="201">
        <f t="shared" si="73"/>
        <v>0</v>
      </c>
      <c r="I195" s="194">
        <f t="shared" si="74"/>
        <v>0</v>
      </c>
      <c r="J195" s="37"/>
    </row>
    <row r="196" spans="1:12">
      <c r="A196" s="199" t="str">
        <f t="shared" si="71"/>
        <v>TG 21</v>
      </c>
      <c r="B196" s="235">
        <f t="shared" si="71"/>
        <v>0</v>
      </c>
      <c r="C196" s="201">
        <f t="shared" si="57"/>
        <v>0</v>
      </c>
      <c r="D196" s="201">
        <f t="shared" si="58"/>
        <v>0</v>
      </c>
      <c r="E196" s="201">
        <f t="shared" si="72"/>
        <v>0</v>
      </c>
      <c r="F196" s="201">
        <f t="shared" si="59"/>
        <v>135</v>
      </c>
      <c r="G196" s="201">
        <f t="shared" si="60"/>
        <v>0</v>
      </c>
      <c r="H196" s="201">
        <f t="shared" si="73"/>
        <v>0</v>
      </c>
      <c r="I196" s="194">
        <f t="shared" si="74"/>
        <v>0</v>
      </c>
      <c r="J196" s="37"/>
    </row>
    <row r="197" spans="1:12">
      <c r="A197" s="200" t="str">
        <f t="shared" si="71"/>
        <v>TG 22</v>
      </c>
      <c r="B197" s="236">
        <f t="shared" si="71"/>
        <v>0</v>
      </c>
      <c r="C197" s="201">
        <f t="shared" si="57"/>
        <v>0</v>
      </c>
      <c r="D197" s="201">
        <f t="shared" si="58"/>
        <v>0</v>
      </c>
      <c r="E197" s="201">
        <f t="shared" si="72"/>
        <v>0</v>
      </c>
      <c r="F197" s="201">
        <f t="shared" si="59"/>
        <v>135</v>
      </c>
      <c r="G197" s="201">
        <f t="shared" si="60"/>
        <v>0</v>
      </c>
      <c r="H197" s="201">
        <f t="shared" si="73"/>
        <v>0</v>
      </c>
      <c r="I197" s="194">
        <f t="shared" si="74"/>
        <v>0</v>
      </c>
      <c r="J197" s="37"/>
    </row>
    <row r="198" spans="1:12">
      <c r="A198" s="199" t="str">
        <f t="shared" si="71"/>
        <v>TG 23</v>
      </c>
      <c r="B198" s="235">
        <f t="shared" si="71"/>
        <v>0</v>
      </c>
      <c r="C198" s="201">
        <f t="shared" ref="C198" si="75">C162</f>
        <v>0</v>
      </c>
      <c r="D198" s="201">
        <f t="shared" ref="D198:D200" si="76">E126</f>
        <v>0</v>
      </c>
      <c r="E198" s="201">
        <f t="shared" si="62"/>
        <v>0</v>
      </c>
      <c r="F198" s="201">
        <f t="shared" ref="F198" si="77">Y87</f>
        <v>135</v>
      </c>
      <c r="G198" s="201">
        <f t="shared" ref="G198" si="78">X87</f>
        <v>0</v>
      </c>
      <c r="H198" s="201">
        <f t="shared" si="63"/>
        <v>0</v>
      </c>
      <c r="I198" s="194">
        <f t="shared" si="64"/>
        <v>0</v>
      </c>
      <c r="J198" s="37"/>
    </row>
    <row r="199" spans="1:12">
      <c r="A199" s="200" t="str">
        <f t="shared" si="71"/>
        <v>TG 24</v>
      </c>
      <c r="B199" s="236">
        <f t="shared" si="71"/>
        <v>0</v>
      </c>
      <c r="C199" s="201">
        <f>C163</f>
        <v>0</v>
      </c>
      <c r="D199" s="201">
        <f t="shared" si="76"/>
        <v>0</v>
      </c>
      <c r="E199" s="201">
        <f t="shared" si="62"/>
        <v>0</v>
      </c>
      <c r="F199" s="201">
        <f>Y88</f>
        <v>135</v>
      </c>
      <c r="G199" s="201">
        <f>X88</f>
        <v>0</v>
      </c>
      <c r="H199" s="201">
        <f t="shared" si="63"/>
        <v>0</v>
      </c>
      <c r="I199" s="194">
        <f t="shared" si="64"/>
        <v>0</v>
      </c>
      <c r="J199" s="37"/>
    </row>
    <row r="200" spans="1:12">
      <c r="A200" s="199" t="str">
        <f t="shared" si="71"/>
        <v>TG 25</v>
      </c>
      <c r="B200" s="235">
        <f t="shared" si="71"/>
        <v>0</v>
      </c>
      <c r="C200" s="201">
        <f>C164</f>
        <v>0</v>
      </c>
      <c r="D200" s="201">
        <f t="shared" si="76"/>
        <v>0</v>
      </c>
      <c r="E200" s="201">
        <f t="shared" si="62"/>
        <v>0</v>
      </c>
      <c r="F200" s="201">
        <f>Y89</f>
        <v>135</v>
      </c>
      <c r="G200" s="201">
        <f>X89</f>
        <v>0</v>
      </c>
      <c r="H200" s="201">
        <f t="shared" si="63"/>
        <v>0</v>
      </c>
      <c r="I200" s="194">
        <f t="shared" si="64"/>
        <v>0</v>
      </c>
      <c r="J200" s="37"/>
    </row>
    <row r="201" spans="1:12" ht="18.75">
      <c r="A201" s="335"/>
      <c r="B201" s="59"/>
      <c r="C201" s="203">
        <f>SUM(C176:C200)</f>
        <v>0</v>
      </c>
      <c r="D201" s="203">
        <f>SUM(D176:D200)</f>
        <v>0</v>
      </c>
      <c r="E201" s="204">
        <f t="shared" si="62"/>
        <v>0</v>
      </c>
      <c r="F201" s="202"/>
      <c r="G201" s="202"/>
      <c r="H201" s="202"/>
      <c r="I201" s="337">
        <f>SUM(I176:I200)</f>
        <v>0</v>
      </c>
      <c r="J201" s="37"/>
    </row>
    <row r="202" spans="1:12" ht="15.75" thickBot="1">
      <c r="A202" s="338"/>
      <c r="B202" s="339"/>
      <c r="C202" s="340" t="s">
        <v>49</v>
      </c>
      <c r="D202" s="340" t="s">
        <v>49</v>
      </c>
      <c r="E202" s="340" t="s">
        <v>49</v>
      </c>
      <c r="F202" s="58"/>
      <c r="G202" s="58"/>
      <c r="H202" s="58"/>
      <c r="I202" s="343" t="s">
        <v>49</v>
      </c>
      <c r="L202" s="354"/>
    </row>
    <row r="203" spans="1:12">
      <c r="B203" s="284"/>
      <c r="C203" s="37"/>
      <c r="D203" s="37"/>
      <c r="E203" s="37"/>
      <c r="F203" s="37"/>
      <c r="G203" s="37"/>
      <c r="H203" s="37"/>
      <c r="I203" s="37"/>
    </row>
    <row r="308" spans="1:28" hidden="1">
      <c r="A308" s="286" t="s">
        <v>449</v>
      </c>
    </row>
    <row r="309" spans="1:28" hidden="1">
      <c r="B309" s="284"/>
    </row>
    <row r="310" spans="1:28" hidden="1">
      <c r="A310" s="281" t="s">
        <v>401</v>
      </c>
      <c r="B310" s="286"/>
      <c r="C310" s="275"/>
    </row>
    <row r="311" spans="1:28" ht="19.5" hidden="1" thickBot="1">
      <c r="A311" s="281" t="s">
        <v>15</v>
      </c>
      <c r="B311" s="286" t="s">
        <v>16</v>
      </c>
      <c r="C311" s="290" t="s">
        <v>405</v>
      </c>
      <c r="D311" s="127"/>
      <c r="E311" s="127"/>
      <c r="F311" s="127"/>
      <c r="G311" s="224"/>
      <c r="H311" s="224"/>
      <c r="I311" s="224"/>
      <c r="J311" s="224"/>
      <c r="K311" s="224"/>
    </row>
    <row r="312" spans="1:28" ht="24.95" hidden="1" customHeight="1">
      <c r="A312" s="583" t="s">
        <v>2</v>
      </c>
      <c r="B312" s="585" t="s">
        <v>394</v>
      </c>
      <c r="C312" s="48" t="s">
        <v>395</v>
      </c>
      <c r="D312" s="48" t="s">
        <v>396</v>
      </c>
      <c r="E312" s="48" t="s">
        <v>397</v>
      </c>
      <c r="F312" s="626" t="s">
        <v>19</v>
      </c>
      <c r="H312" s="37"/>
      <c r="J312" s="275"/>
      <c r="K312" s="282"/>
      <c r="M312" s="283"/>
      <c r="R312" s="268"/>
      <c r="S312" s="268"/>
      <c r="T312" s="389" t="s">
        <v>3</v>
      </c>
      <c r="V312" s="624" t="s">
        <v>19</v>
      </c>
      <c r="Y312" s="268"/>
      <c r="Z312" s="268"/>
      <c r="AA312" s="268"/>
      <c r="AB312" s="268"/>
    </row>
    <row r="313" spans="1:28" ht="24.95" hidden="1" customHeight="1" thickBot="1">
      <c r="A313" s="584"/>
      <c r="B313" s="586"/>
      <c r="C313" s="138" t="s">
        <v>408</v>
      </c>
      <c r="D313" s="138" t="s">
        <v>408</v>
      </c>
      <c r="E313" s="139" t="s">
        <v>409</v>
      </c>
      <c r="F313" s="590"/>
      <c r="H313" s="37"/>
      <c r="J313" s="275"/>
      <c r="K313" s="282"/>
      <c r="R313" s="268"/>
      <c r="S313" s="268"/>
      <c r="T313" s="390" t="s">
        <v>108</v>
      </c>
      <c r="V313" s="625"/>
      <c r="Y313" s="268"/>
      <c r="Z313" s="268"/>
      <c r="AA313" s="268"/>
      <c r="AB313" s="268"/>
    </row>
    <row r="314" spans="1:28" hidden="1">
      <c r="A314" s="199">
        <v>1</v>
      </c>
      <c r="B314" s="287" t="s">
        <v>187</v>
      </c>
      <c r="C314" s="373">
        <f>Mat!C64</f>
        <v>0</v>
      </c>
      <c r="D314" s="373">
        <f>Mat!D64</f>
        <v>0</v>
      </c>
      <c r="E314" s="374">
        <f>Mat!E64</f>
        <v>0</v>
      </c>
      <c r="F314" s="194">
        <f>V314</f>
        <v>0</v>
      </c>
      <c r="G314" s="122"/>
      <c r="H314" s="122"/>
      <c r="I314" s="122"/>
      <c r="J314" s="275"/>
      <c r="K314" s="282"/>
      <c r="L314" s="122"/>
      <c r="M314" s="122"/>
      <c r="N314" s="122"/>
      <c r="O314" s="122"/>
      <c r="P314" s="122"/>
      <c r="Q314" s="122"/>
      <c r="R314" s="122"/>
      <c r="S314" s="122"/>
      <c r="T314" s="388">
        <f>IF(D314=0,0,ROUNDDOWN(C314/D314,1))</f>
        <v>0</v>
      </c>
      <c r="V314" s="388">
        <f t="shared" ref="V314:V338" si="79">IF(OR(C314=0,D314=0),0,IF(T314&lt;0.1,1,IF(E314=0,VLOOKUP(T314,hsesw,2),IF(E314=10,VLOOKUP(T314,hsesw,3),IF(E314=20,VLOOKUP(T314,hsesw,4),IF(E314=30,VLOOKUP(T314,hsesw,5),IF(E314=40,VLOOKUP(T314,hsesw,6),IF(E314=50,VLOOKUP(T314,hsesw,7)))))))))</f>
        <v>0</v>
      </c>
    </row>
    <row r="315" spans="1:28" hidden="1">
      <c r="A315" s="200">
        <v>2</v>
      </c>
      <c r="B315" s="39" t="s">
        <v>188</v>
      </c>
      <c r="C315" s="377">
        <f>Mat!C65</f>
        <v>0</v>
      </c>
      <c r="D315" s="377">
        <f>Mat!D65</f>
        <v>0</v>
      </c>
      <c r="E315" s="375">
        <f>Mat!E65</f>
        <v>0</v>
      </c>
      <c r="F315" s="189">
        <f t="shared" ref="F315:F338" si="80">V315</f>
        <v>0</v>
      </c>
      <c r="G315" s="122"/>
      <c r="H315" s="122"/>
      <c r="I315" s="122"/>
      <c r="J315" s="275"/>
      <c r="K315" s="282"/>
      <c r="L315" s="122"/>
      <c r="M315" s="122"/>
      <c r="N315" s="122"/>
      <c r="O315" s="122"/>
      <c r="P315" s="122"/>
      <c r="Q315" s="122"/>
      <c r="R315" s="122"/>
      <c r="S315" s="122"/>
      <c r="T315" s="388">
        <f t="shared" ref="T315:T338" si="81">IF(D315=0,0,ROUNDDOWN(C315/D315,1))</f>
        <v>0</v>
      </c>
      <c r="V315" s="388">
        <f t="shared" si="79"/>
        <v>0</v>
      </c>
    </row>
    <row r="316" spans="1:28" hidden="1">
      <c r="A316" s="200">
        <v>3</v>
      </c>
      <c r="B316" s="39" t="s">
        <v>189</v>
      </c>
      <c r="C316" s="377">
        <f>Mat!C66</f>
        <v>0</v>
      </c>
      <c r="D316" s="377">
        <f>Mat!D66</f>
        <v>0</v>
      </c>
      <c r="E316" s="375">
        <f>Mat!E66</f>
        <v>0</v>
      </c>
      <c r="F316" s="189">
        <f t="shared" si="80"/>
        <v>0</v>
      </c>
      <c r="G316" s="122"/>
      <c r="H316" s="122"/>
      <c r="I316" s="122"/>
      <c r="J316" s="275"/>
      <c r="K316" s="282"/>
      <c r="L316" s="122"/>
      <c r="M316" s="122"/>
      <c r="N316" s="122"/>
      <c r="O316" s="122"/>
      <c r="P316" s="122"/>
      <c r="Q316" s="122"/>
      <c r="R316" s="122"/>
      <c r="S316" s="122"/>
      <c r="T316" s="388">
        <f t="shared" si="81"/>
        <v>0</v>
      </c>
      <c r="V316" s="388">
        <f t="shared" si="79"/>
        <v>0</v>
      </c>
    </row>
    <row r="317" spans="1:28" hidden="1">
      <c r="A317" s="200">
        <v>4</v>
      </c>
      <c r="B317" s="39" t="s">
        <v>305</v>
      </c>
      <c r="C317" s="377">
        <f>Mat!C67</f>
        <v>0</v>
      </c>
      <c r="D317" s="377">
        <f>Mat!D67</f>
        <v>0</v>
      </c>
      <c r="E317" s="375">
        <f>Mat!E67</f>
        <v>0</v>
      </c>
      <c r="F317" s="189">
        <f t="shared" si="80"/>
        <v>0</v>
      </c>
      <c r="G317" s="122"/>
      <c r="H317" s="122"/>
      <c r="I317" s="122"/>
      <c r="J317" s="275"/>
      <c r="K317" s="282"/>
      <c r="L317" s="122"/>
      <c r="M317" s="122"/>
      <c r="N317" s="122"/>
      <c r="O317" s="122"/>
      <c r="P317" s="122"/>
      <c r="Q317" s="122"/>
      <c r="R317" s="122"/>
      <c r="S317" s="122"/>
      <c r="T317" s="388">
        <f t="shared" si="81"/>
        <v>0</v>
      </c>
      <c r="V317" s="388">
        <f t="shared" si="79"/>
        <v>0</v>
      </c>
    </row>
    <row r="318" spans="1:28" hidden="1">
      <c r="A318" s="200">
        <v>5</v>
      </c>
      <c r="B318" s="39" t="s">
        <v>306</v>
      </c>
      <c r="C318" s="377">
        <f>Mat!C68</f>
        <v>0</v>
      </c>
      <c r="D318" s="377">
        <f>Mat!D68</f>
        <v>0</v>
      </c>
      <c r="E318" s="375">
        <f>Mat!E68</f>
        <v>0</v>
      </c>
      <c r="F318" s="189">
        <f t="shared" si="80"/>
        <v>0</v>
      </c>
      <c r="G318" s="122"/>
      <c r="H318" s="122"/>
      <c r="I318" s="122"/>
      <c r="J318" s="275"/>
      <c r="K318" s="282"/>
      <c r="L318" s="122"/>
      <c r="M318" s="122"/>
      <c r="N318" s="122"/>
      <c r="O318" s="122"/>
      <c r="P318" s="122"/>
      <c r="Q318" s="122"/>
      <c r="R318" s="122"/>
      <c r="S318" s="122"/>
      <c r="T318" s="388">
        <f t="shared" si="81"/>
        <v>0</v>
      </c>
      <c r="V318" s="388">
        <f t="shared" si="79"/>
        <v>0</v>
      </c>
    </row>
    <row r="319" spans="1:28" hidden="1">
      <c r="A319" s="200">
        <v>6</v>
      </c>
      <c r="B319" s="39" t="s">
        <v>307</v>
      </c>
      <c r="C319" s="377">
        <f>Mat!C69</f>
        <v>0</v>
      </c>
      <c r="D319" s="377">
        <f>Mat!D69</f>
        <v>0</v>
      </c>
      <c r="E319" s="375">
        <f>Mat!E69</f>
        <v>0</v>
      </c>
      <c r="F319" s="189">
        <f t="shared" si="80"/>
        <v>0</v>
      </c>
      <c r="G319" s="122"/>
      <c r="H319" s="122"/>
      <c r="I319" s="122"/>
      <c r="J319" s="275"/>
      <c r="K319" s="282"/>
      <c r="L319" s="122"/>
      <c r="M319" s="122"/>
      <c r="N319" s="122"/>
      <c r="O319" s="122"/>
      <c r="P319" s="122"/>
      <c r="Q319" s="122"/>
      <c r="R319" s="122"/>
      <c r="S319" s="122"/>
      <c r="T319" s="388">
        <f t="shared" si="81"/>
        <v>0</v>
      </c>
      <c r="V319" s="388">
        <f t="shared" si="79"/>
        <v>0</v>
      </c>
    </row>
    <row r="320" spans="1:28" hidden="1">
      <c r="A320" s="200">
        <v>7</v>
      </c>
      <c r="B320" s="39" t="s">
        <v>308</v>
      </c>
      <c r="C320" s="377">
        <f>Mat!C70</f>
        <v>0</v>
      </c>
      <c r="D320" s="377">
        <f>Mat!D70</f>
        <v>0</v>
      </c>
      <c r="E320" s="375">
        <f>Mat!E70</f>
        <v>0</v>
      </c>
      <c r="F320" s="189">
        <f t="shared" si="80"/>
        <v>0</v>
      </c>
      <c r="G320" s="122"/>
      <c r="H320" s="122"/>
      <c r="I320" s="122"/>
      <c r="J320" s="275"/>
      <c r="K320" s="282"/>
      <c r="L320" s="122"/>
      <c r="M320" s="122"/>
      <c r="N320" s="122"/>
      <c r="O320" s="122"/>
      <c r="P320" s="122"/>
      <c r="Q320" s="122"/>
      <c r="R320" s="122"/>
      <c r="S320" s="122"/>
      <c r="T320" s="388">
        <f t="shared" si="81"/>
        <v>0</v>
      </c>
      <c r="V320" s="388">
        <f t="shared" si="79"/>
        <v>0</v>
      </c>
    </row>
    <row r="321" spans="1:22" hidden="1">
      <c r="A321" s="200">
        <v>8</v>
      </c>
      <c r="B321" s="39" t="s">
        <v>309</v>
      </c>
      <c r="C321" s="377">
        <f>Mat!C71</f>
        <v>0</v>
      </c>
      <c r="D321" s="377">
        <f>Mat!D71</f>
        <v>0</v>
      </c>
      <c r="E321" s="375">
        <f>Mat!E71</f>
        <v>0</v>
      </c>
      <c r="F321" s="189">
        <f t="shared" si="80"/>
        <v>0</v>
      </c>
      <c r="G321" s="122"/>
      <c r="H321" s="122"/>
      <c r="I321" s="122"/>
      <c r="J321" s="275"/>
      <c r="K321" s="282"/>
      <c r="L321" s="122"/>
      <c r="M321" s="122"/>
      <c r="N321" s="122"/>
      <c r="O321" s="122"/>
      <c r="P321" s="122"/>
      <c r="Q321" s="122"/>
      <c r="R321" s="122"/>
      <c r="S321" s="122"/>
      <c r="T321" s="388">
        <f t="shared" si="81"/>
        <v>0</v>
      </c>
      <c r="V321" s="388">
        <f t="shared" si="79"/>
        <v>0</v>
      </c>
    </row>
    <row r="322" spans="1:22" hidden="1">
      <c r="A322" s="200">
        <v>9</v>
      </c>
      <c r="B322" s="39" t="s">
        <v>310</v>
      </c>
      <c r="C322" s="377">
        <f>Mat!C72</f>
        <v>0</v>
      </c>
      <c r="D322" s="377">
        <f>Mat!D72</f>
        <v>0</v>
      </c>
      <c r="E322" s="375">
        <f>Mat!E72</f>
        <v>0</v>
      </c>
      <c r="F322" s="189">
        <f t="shared" si="80"/>
        <v>0</v>
      </c>
      <c r="G322" s="122"/>
      <c r="H322" s="122"/>
      <c r="I322" s="122"/>
      <c r="J322" s="275"/>
      <c r="K322" s="282"/>
      <c r="L322" s="122"/>
      <c r="M322" s="122"/>
      <c r="N322" s="122"/>
      <c r="O322" s="122"/>
      <c r="P322" s="122"/>
      <c r="Q322" s="122"/>
      <c r="R322" s="122"/>
      <c r="S322" s="122"/>
      <c r="T322" s="388">
        <f t="shared" si="81"/>
        <v>0</v>
      </c>
      <c r="V322" s="388">
        <f t="shared" si="79"/>
        <v>0</v>
      </c>
    </row>
    <row r="323" spans="1:22" hidden="1">
      <c r="A323" s="200">
        <v>10</v>
      </c>
      <c r="B323" s="39" t="s">
        <v>311</v>
      </c>
      <c r="C323" s="377">
        <f>Mat!C73</f>
        <v>0</v>
      </c>
      <c r="D323" s="377">
        <f>Mat!D73</f>
        <v>0</v>
      </c>
      <c r="E323" s="375">
        <f>Mat!E73</f>
        <v>0</v>
      </c>
      <c r="F323" s="189">
        <f t="shared" si="80"/>
        <v>0</v>
      </c>
      <c r="G323" s="122"/>
      <c r="H323" s="122"/>
      <c r="I323" s="122"/>
      <c r="J323" s="283"/>
      <c r="K323" s="280"/>
      <c r="L323" s="122"/>
      <c r="M323" s="122"/>
      <c r="N323" s="122"/>
      <c r="O323" s="122"/>
      <c r="P323" s="122"/>
      <c r="Q323" s="122"/>
      <c r="R323" s="122"/>
      <c r="S323" s="122"/>
      <c r="T323" s="388">
        <f t="shared" si="81"/>
        <v>0</v>
      </c>
      <c r="V323" s="388">
        <f t="shared" si="79"/>
        <v>0</v>
      </c>
    </row>
    <row r="324" spans="1:22" hidden="1">
      <c r="A324" s="200">
        <v>11</v>
      </c>
      <c r="B324" s="39" t="s">
        <v>342</v>
      </c>
      <c r="C324" s="377">
        <f>Mat!C74</f>
        <v>0</v>
      </c>
      <c r="D324" s="377">
        <f>Mat!D74</f>
        <v>0</v>
      </c>
      <c r="E324" s="375">
        <f>Mat!E74</f>
        <v>0</v>
      </c>
      <c r="F324" s="189">
        <f t="shared" si="80"/>
        <v>0</v>
      </c>
      <c r="G324" s="122"/>
      <c r="H324" s="122"/>
      <c r="I324" s="122"/>
      <c r="J324" s="275"/>
      <c r="K324" s="275"/>
      <c r="L324" s="122"/>
      <c r="M324" s="122"/>
      <c r="N324" s="122"/>
      <c r="O324" s="122"/>
      <c r="P324" s="122"/>
      <c r="Q324" s="122"/>
      <c r="R324" s="122"/>
      <c r="S324" s="122"/>
      <c r="T324" s="388">
        <f t="shared" si="81"/>
        <v>0</v>
      </c>
      <c r="V324" s="388">
        <f t="shared" si="79"/>
        <v>0</v>
      </c>
    </row>
    <row r="325" spans="1:22" hidden="1">
      <c r="A325" s="200">
        <v>12</v>
      </c>
      <c r="B325" s="39" t="s">
        <v>343</v>
      </c>
      <c r="C325" s="377">
        <f>Mat!C75</f>
        <v>0</v>
      </c>
      <c r="D325" s="377">
        <f>Mat!D75</f>
        <v>0</v>
      </c>
      <c r="E325" s="375">
        <f>Mat!E75</f>
        <v>0</v>
      </c>
      <c r="F325" s="189">
        <f t="shared" si="80"/>
        <v>0</v>
      </c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388">
        <f t="shared" si="81"/>
        <v>0</v>
      </c>
      <c r="V325" s="388">
        <f t="shared" si="79"/>
        <v>0</v>
      </c>
    </row>
    <row r="326" spans="1:22" hidden="1">
      <c r="A326" s="200">
        <v>13</v>
      </c>
      <c r="B326" s="39" t="s">
        <v>344</v>
      </c>
      <c r="C326" s="377">
        <f>Mat!C76</f>
        <v>0</v>
      </c>
      <c r="D326" s="377">
        <f>Mat!D76</f>
        <v>0</v>
      </c>
      <c r="E326" s="375">
        <f>Mat!E76</f>
        <v>0</v>
      </c>
      <c r="F326" s="189">
        <f t="shared" si="80"/>
        <v>0</v>
      </c>
      <c r="G326" s="122"/>
      <c r="L326" s="122"/>
      <c r="M326" s="122"/>
      <c r="N326" s="122"/>
      <c r="O326" s="122"/>
      <c r="P326" s="122"/>
      <c r="Q326" s="122"/>
      <c r="R326" s="122"/>
      <c r="S326" s="122"/>
      <c r="T326" s="388">
        <f t="shared" si="81"/>
        <v>0</v>
      </c>
      <c r="V326" s="388">
        <f t="shared" si="79"/>
        <v>0</v>
      </c>
    </row>
    <row r="327" spans="1:22" hidden="1">
      <c r="A327" s="200">
        <v>14</v>
      </c>
      <c r="B327" s="39" t="s">
        <v>345</v>
      </c>
      <c r="C327" s="377">
        <f>Mat!C77</f>
        <v>0</v>
      </c>
      <c r="D327" s="377">
        <f>Mat!D77</f>
        <v>0</v>
      </c>
      <c r="E327" s="375">
        <f>Mat!E77</f>
        <v>0</v>
      </c>
      <c r="F327" s="189">
        <f t="shared" si="80"/>
        <v>0</v>
      </c>
      <c r="G327" s="122"/>
      <c r="L327" s="122"/>
      <c r="M327" s="122"/>
      <c r="N327" s="122"/>
      <c r="O327" s="122"/>
      <c r="P327" s="122"/>
      <c r="Q327" s="122"/>
      <c r="R327" s="122"/>
      <c r="S327" s="122"/>
      <c r="T327" s="388">
        <f t="shared" si="81"/>
        <v>0</v>
      </c>
      <c r="V327" s="388">
        <f t="shared" si="79"/>
        <v>0</v>
      </c>
    </row>
    <row r="328" spans="1:22" hidden="1">
      <c r="A328" s="200">
        <v>15</v>
      </c>
      <c r="B328" s="39" t="s">
        <v>346</v>
      </c>
      <c r="C328" s="377">
        <f>Mat!C78</f>
        <v>0</v>
      </c>
      <c r="D328" s="377">
        <f>Mat!D78</f>
        <v>0</v>
      </c>
      <c r="E328" s="375">
        <f>Mat!E78</f>
        <v>0</v>
      </c>
      <c r="F328" s="189">
        <f t="shared" si="80"/>
        <v>0</v>
      </c>
      <c r="G328" s="122"/>
      <c r="L328" s="122"/>
      <c r="M328" s="122"/>
      <c r="N328" s="122"/>
      <c r="O328" s="122"/>
      <c r="P328" s="122"/>
      <c r="Q328" s="122"/>
      <c r="R328" s="122"/>
      <c r="S328" s="122"/>
      <c r="T328" s="388">
        <f t="shared" si="81"/>
        <v>0</v>
      </c>
      <c r="V328" s="388">
        <f t="shared" si="79"/>
        <v>0</v>
      </c>
    </row>
    <row r="329" spans="1:22" hidden="1">
      <c r="A329" s="200">
        <v>16</v>
      </c>
      <c r="B329" s="39" t="s">
        <v>347</v>
      </c>
      <c r="C329" s="377">
        <f>Mat!C79</f>
        <v>0</v>
      </c>
      <c r="D329" s="377">
        <f>Mat!D79</f>
        <v>0</v>
      </c>
      <c r="E329" s="375">
        <f>Mat!E79</f>
        <v>0</v>
      </c>
      <c r="F329" s="189">
        <f t="shared" si="80"/>
        <v>0</v>
      </c>
      <c r="G329" s="122"/>
      <c r="L329" s="122"/>
      <c r="M329" s="122"/>
      <c r="N329" s="122"/>
      <c r="O329" s="122"/>
      <c r="P329" s="122"/>
      <c r="Q329" s="122"/>
      <c r="R329" s="122"/>
      <c r="S329" s="122"/>
      <c r="T329" s="388">
        <f t="shared" si="81"/>
        <v>0</v>
      </c>
      <c r="V329" s="388">
        <f t="shared" si="79"/>
        <v>0</v>
      </c>
    </row>
    <row r="330" spans="1:22" hidden="1">
      <c r="A330" s="200">
        <v>17</v>
      </c>
      <c r="B330" s="39" t="s">
        <v>348</v>
      </c>
      <c r="C330" s="377">
        <f>Mat!C80</f>
        <v>0</v>
      </c>
      <c r="D330" s="377">
        <f>Mat!D80</f>
        <v>0</v>
      </c>
      <c r="E330" s="375">
        <f>Mat!E80</f>
        <v>0</v>
      </c>
      <c r="F330" s="189">
        <f t="shared" si="80"/>
        <v>0</v>
      </c>
      <c r="G330" s="122"/>
      <c r="L330" s="122"/>
      <c r="M330" s="122"/>
      <c r="N330" s="122"/>
      <c r="O330" s="122"/>
      <c r="P330" s="122"/>
      <c r="Q330" s="122"/>
      <c r="R330" s="122"/>
      <c r="S330" s="122"/>
      <c r="T330" s="388">
        <f t="shared" si="81"/>
        <v>0</v>
      </c>
      <c r="V330" s="388">
        <f t="shared" si="79"/>
        <v>0</v>
      </c>
    </row>
    <row r="331" spans="1:22" hidden="1">
      <c r="A331" s="200">
        <v>18</v>
      </c>
      <c r="B331" s="39" t="s">
        <v>349</v>
      </c>
      <c r="C331" s="377">
        <f>Mat!C81</f>
        <v>0</v>
      </c>
      <c r="D331" s="377">
        <f>Mat!D81</f>
        <v>0</v>
      </c>
      <c r="E331" s="375">
        <f>Mat!E81</f>
        <v>0</v>
      </c>
      <c r="F331" s="189">
        <f t="shared" si="80"/>
        <v>0</v>
      </c>
      <c r="G331" s="122"/>
      <c r="L331" s="122"/>
      <c r="M331" s="122"/>
      <c r="N331" s="122"/>
      <c r="O331" s="122"/>
      <c r="P331" s="122"/>
      <c r="Q331" s="122"/>
      <c r="R331" s="122"/>
      <c r="S331" s="122"/>
      <c r="T331" s="388">
        <f t="shared" si="81"/>
        <v>0</v>
      </c>
      <c r="V331" s="388">
        <f t="shared" si="79"/>
        <v>0</v>
      </c>
    </row>
    <row r="332" spans="1:22" hidden="1">
      <c r="A332" s="200">
        <v>19</v>
      </c>
      <c r="B332" s="39" t="s">
        <v>350</v>
      </c>
      <c r="C332" s="377">
        <f>Mat!C82</f>
        <v>0</v>
      </c>
      <c r="D332" s="377">
        <f>Mat!D82</f>
        <v>0</v>
      </c>
      <c r="E332" s="375">
        <f>Mat!E82</f>
        <v>0</v>
      </c>
      <c r="F332" s="189">
        <f t="shared" si="80"/>
        <v>0</v>
      </c>
      <c r="G332" s="122"/>
      <c r="L332" s="122"/>
      <c r="M332" s="122"/>
      <c r="N332" s="122"/>
      <c r="O332" s="122"/>
      <c r="P332" s="122"/>
      <c r="Q332" s="122"/>
      <c r="R332" s="122"/>
      <c r="S332" s="122"/>
      <c r="T332" s="388">
        <f t="shared" si="81"/>
        <v>0</v>
      </c>
      <c r="V332" s="388">
        <f t="shared" si="79"/>
        <v>0</v>
      </c>
    </row>
    <row r="333" spans="1:22" hidden="1">
      <c r="A333" s="200">
        <v>20</v>
      </c>
      <c r="B333" s="39" t="s">
        <v>351</v>
      </c>
      <c r="C333" s="377">
        <f>Mat!C83</f>
        <v>0</v>
      </c>
      <c r="D333" s="377">
        <f>Mat!D83</f>
        <v>0</v>
      </c>
      <c r="E333" s="375">
        <f>Mat!E83</f>
        <v>0</v>
      </c>
      <c r="F333" s="189">
        <f t="shared" si="80"/>
        <v>0</v>
      </c>
      <c r="G333" s="122"/>
      <c r="L333" s="122"/>
      <c r="M333" s="122"/>
      <c r="N333" s="122"/>
      <c r="O333" s="122"/>
      <c r="P333" s="122"/>
      <c r="Q333" s="122"/>
      <c r="R333" s="122"/>
      <c r="S333" s="122"/>
      <c r="T333" s="388">
        <f t="shared" si="81"/>
        <v>0</v>
      </c>
      <c r="V333" s="388">
        <f t="shared" si="79"/>
        <v>0</v>
      </c>
    </row>
    <row r="334" spans="1:22" hidden="1">
      <c r="A334" s="200">
        <v>21</v>
      </c>
      <c r="B334" s="39" t="s">
        <v>352</v>
      </c>
      <c r="C334" s="377">
        <f>Mat!C84</f>
        <v>0</v>
      </c>
      <c r="D334" s="377">
        <f>Mat!D84</f>
        <v>0</v>
      </c>
      <c r="E334" s="375">
        <f>Mat!E84</f>
        <v>0</v>
      </c>
      <c r="F334" s="189">
        <f t="shared" si="80"/>
        <v>0</v>
      </c>
      <c r="G334" s="122"/>
      <c r="L334" s="122"/>
      <c r="M334" s="122"/>
      <c r="N334" s="122"/>
      <c r="O334" s="122"/>
      <c r="P334" s="122"/>
      <c r="Q334" s="122"/>
      <c r="R334" s="122"/>
      <c r="S334" s="122"/>
      <c r="T334" s="388">
        <f t="shared" si="81"/>
        <v>0</v>
      </c>
      <c r="V334" s="388">
        <f t="shared" si="79"/>
        <v>0</v>
      </c>
    </row>
    <row r="335" spans="1:22" hidden="1">
      <c r="A335" s="200">
        <v>22</v>
      </c>
      <c r="B335" s="39" t="s">
        <v>353</v>
      </c>
      <c r="C335" s="377">
        <f>Mat!C85</f>
        <v>0</v>
      </c>
      <c r="D335" s="377">
        <f>Mat!D85</f>
        <v>0</v>
      </c>
      <c r="E335" s="375">
        <f>Mat!E85</f>
        <v>0</v>
      </c>
      <c r="F335" s="189">
        <f t="shared" si="80"/>
        <v>0</v>
      </c>
      <c r="G335" s="122"/>
      <c r="L335" s="122"/>
      <c r="M335" s="122"/>
      <c r="N335" s="122"/>
      <c r="O335" s="122"/>
      <c r="P335" s="122"/>
      <c r="Q335" s="122"/>
      <c r="R335" s="122"/>
      <c r="S335" s="122"/>
      <c r="T335" s="388">
        <f t="shared" si="81"/>
        <v>0</v>
      </c>
      <c r="V335" s="388">
        <f t="shared" si="79"/>
        <v>0</v>
      </c>
    </row>
    <row r="336" spans="1:22" hidden="1">
      <c r="A336" s="200">
        <v>23</v>
      </c>
      <c r="B336" s="39" t="s">
        <v>354</v>
      </c>
      <c r="C336" s="377">
        <f>Mat!C86</f>
        <v>0</v>
      </c>
      <c r="D336" s="377">
        <f>Mat!D86</f>
        <v>0</v>
      </c>
      <c r="E336" s="375">
        <f>Mat!E86</f>
        <v>0</v>
      </c>
      <c r="F336" s="189">
        <f t="shared" si="80"/>
        <v>0</v>
      </c>
      <c r="G336" s="122"/>
      <c r="L336" s="122"/>
      <c r="M336" s="122"/>
      <c r="N336" s="122"/>
      <c r="O336" s="122"/>
      <c r="P336" s="122"/>
      <c r="Q336" s="122"/>
      <c r="R336" s="122"/>
      <c r="S336" s="122"/>
      <c r="T336" s="388">
        <f t="shared" si="81"/>
        <v>0</v>
      </c>
      <c r="V336" s="388">
        <f t="shared" si="79"/>
        <v>0</v>
      </c>
    </row>
    <row r="337" spans="1:28" hidden="1">
      <c r="A337" s="200">
        <v>24</v>
      </c>
      <c r="B337" s="39" t="s">
        <v>355</v>
      </c>
      <c r="C337" s="377">
        <f>Mat!C87</f>
        <v>0</v>
      </c>
      <c r="D337" s="377">
        <f>Mat!D87</f>
        <v>0</v>
      </c>
      <c r="E337" s="375">
        <f>Mat!E87</f>
        <v>0</v>
      </c>
      <c r="F337" s="189">
        <f t="shared" si="80"/>
        <v>0</v>
      </c>
      <c r="G337" s="122"/>
      <c r="L337" s="122"/>
      <c r="M337" s="122"/>
      <c r="N337" s="122"/>
      <c r="O337" s="122"/>
      <c r="P337" s="122"/>
      <c r="Q337" s="122"/>
      <c r="R337" s="122"/>
      <c r="S337" s="122"/>
      <c r="T337" s="388">
        <f t="shared" si="81"/>
        <v>0</v>
      </c>
      <c r="V337" s="388">
        <f t="shared" si="79"/>
        <v>0</v>
      </c>
    </row>
    <row r="338" spans="1:28" ht="15.75" hidden="1" thickBot="1">
      <c r="A338" s="266">
        <v>25</v>
      </c>
      <c r="B338" s="289" t="s">
        <v>356</v>
      </c>
      <c r="C338" s="415">
        <f>Mat!C88</f>
        <v>0</v>
      </c>
      <c r="D338" s="415">
        <f>Mat!D88</f>
        <v>0</v>
      </c>
      <c r="E338" s="378">
        <f>Mat!E88</f>
        <v>0</v>
      </c>
      <c r="F338" s="195">
        <f t="shared" si="80"/>
        <v>0</v>
      </c>
      <c r="G338" s="122"/>
      <c r="L338" s="122"/>
      <c r="M338" s="122"/>
      <c r="N338" s="122"/>
      <c r="O338" s="122"/>
      <c r="P338" s="122"/>
      <c r="Q338" s="122"/>
      <c r="R338" s="122"/>
      <c r="S338" s="122"/>
      <c r="T338" s="388">
        <f t="shared" si="81"/>
        <v>0</v>
      </c>
      <c r="V338" s="388">
        <f t="shared" si="79"/>
        <v>0</v>
      </c>
    </row>
    <row r="339" spans="1:28" hidden="1">
      <c r="B339" s="280"/>
      <c r="C339" s="37"/>
      <c r="D339" s="37"/>
      <c r="E339" s="37"/>
      <c r="F339" s="37"/>
      <c r="G339" s="37"/>
    </row>
    <row r="340" spans="1:28" hidden="1">
      <c r="A340" s="281" t="s">
        <v>402</v>
      </c>
      <c r="B340" s="282"/>
      <c r="C340" s="4"/>
      <c r="D340" s="37"/>
      <c r="E340" s="37"/>
      <c r="F340" s="37"/>
      <c r="G340" s="37"/>
      <c r="H340" s="37"/>
    </row>
    <row r="341" spans="1:28" ht="19.5" hidden="1" thickBot="1">
      <c r="A341" s="281" t="s">
        <v>20</v>
      </c>
      <c r="B341" s="286" t="s">
        <v>16</v>
      </c>
      <c r="C341" s="290" t="s">
        <v>398</v>
      </c>
      <c r="D341" s="127"/>
      <c r="E341" s="127"/>
      <c r="F341" s="127"/>
      <c r="G341" s="224"/>
      <c r="H341" s="224"/>
      <c r="I341" s="224"/>
      <c r="J341" s="224"/>
      <c r="K341" s="224"/>
    </row>
    <row r="342" spans="1:28" ht="24.95" hidden="1" customHeight="1">
      <c r="A342" s="583" t="s">
        <v>2</v>
      </c>
      <c r="B342" s="585" t="s">
        <v>406</v>
      </c>
      <c r="C342" s="48" t="s">
        <v>395</v>
      </c>
      <c r="D342" s="48" t="s">
        <v>407</v>
      </c>
      <c r="E342" s="48" t="s">
        <v>397</v>
      </c>
      <c r="F342" s="626" t="s">
        <v>19</v>
      </c>
      <c r="H342" s="122"/>
      <c r="I342" s="122"/>
      <c r="J342" s="122"/>
      <c r="K342" s="122"/>
      <c r="R342" s="268"/>
      <c r="S342" s="268"/>
      <c r="T342" s="389" t="s">
        <v>3</v>
      </c>
      <c r="V342" s="624" t="s">
        <v>19</v>
      </c>
      <c r="Y342" s="268"/>
      <c r="Z342" s="268"/>
      <c r="AA342" s="268"/>
      <c r="AB342" s="268"/>
    </row>
    <row r="343" spans="1:28" ht="24.95" hidden="1" customHeight="1" thickBot="1">
      <c r="A343" s="584"/>
      <c r="B343" s="586"/>
      <c r="C343" s="138" t="s">
        <v>408</v>
      </c>
      <c r="D343" s="138" t="s">
        <v>408</v>
      </c>
      <c r="E343" s="139" t="s">
        <v>409</v>
      </c>
      <c r="F343" s="590"/>
      <c r="H343" s="4"/>
      <c r="I343" s="4"/>
      <c r="J343" s="4"/>
      <c r="K343" s="4"/>
      <c r="R343" s="268"/>
      <c r="S343" s="268"/>
      <c r="T343" s="390" t="s">
        <v>110</v>
      </c>
      <c r="V343" s="625"/>
      <c r="Y343" s="268"/>
      <c r="Z343" s="268"/>
      <c r="AA343" s="268"/>
      <c r="AB343" s="268"/>
    </row>
    <row r="344" spans="1:28" hidden="1">
      <c r="A344" s="294">
        <v>1</v>
      </c>
      <c r="B344" s="295" t="s">
        <v>190</v>
      </c>
      <c r="C344" s="373">
        <f>Mat!C106</f>
        <v>0</v>
      </c>
      <c r="D344" s="373">
        <f>Mat!D106</f>
        <v>0</v>
      </c>
      <c r="E344" s="374">
        <f>Mat!E106</f>
        <v>0</v>
      </c>
      <c r="F344" s="194">
        <f>V344</f>
        <v>0</v>
      </c>
      <c r="G344" s="122"/>
      <c r="H344" s="4"/>
      <c r="I344" s="4"/>
      <c r="J344" s="4"/>
      <c r="K344" s="4"/>
      <c r="N344" s="122"/>
      <c r="O344" s="122"/>
      <c r="P344" s="122"/>
      <c r="Q344" s="122"/>
      <c r="R344" s="122"/>
      <c r="S344" s="122"/>
      <c r="T344" s="388">
        <f>IF(D344=0,0,ROUNDDOWN(C344/D344,1))</f>
        <v>0</v>
      </c>
      <c r="V344" s="388">
        <f t="shared" ref="V344:V368" si="82">IF(OR(C344=0,D344=0),0,IF(T344&lt;0.1,1,IF(E344=0,VLOOKUP(T344,vsesw,2),IF(E344=10,VLOOKUP(T344,vsesw,3),IF(E344=20,VLOOKUP(T344,vsesw,4),IF(E344=30,VLOOKUP(T344,vsesw,5),IF(E344=40,VLOOKUP(T344,vsesw,6),IF(E344=50,VLOOKUP(T344,vsesw,7)))))))))</f>
        <v>0</v>
      </c>
    </row>
    <row r="345" spans="1:28" hidden="1">
      <c r="A345" s="296">
        <v>2</v>
      </c>
      <c r="B345" s="205" t="s">
        <v>191</v>
      </c>
      <c r="C345" s="377">
        <f>Mat!C107</f>
        <v>0</v>
      </c>
      <c r="D345" s="377">
        <f>Mat!D107</f>
        <v>0</v>
      </c>
      <c r="E345" s="375">
        <f>Mat!E107</f>
        <v>0</v>
      </c>
      <c r="F345" s="189">
        <f t="shared" ref="F345:F368" si="83">V345</f>
        <v>0</v>
      </c>
      <c r="G345" s="122"/>
      <c r="H345" s="4"/>
      <c r="I345" s="4"/>
      <c r="J345" s="4"/>
      <c r="K345" s="4"/>
      <c r="N345" s="122"/>
      <c r="O345" s="122"/>
      <c r="P345" s="122"/>
      <c r="Q345" s="122"/>
      <c r="R345" s="122"/>
      <c r="S345" s="122"/>
      <c r="T345" s="388">
        <f t="shared" ref="T345:T368" si="84">IF(D345=0,0,ROUNDDOWN(C345/D345,1))</f>
        <v>0</v>
      </c>
      <c r="V345" s="388">
        <f t="shared" si="82"/>
        <v>0</v>
      </c>
    </row>
    <row r="346" spans="1:28" hidden="1">
      <c r="A346" s="296">
        <v>3</v>
      </c>
      <c r="B346" s="205" t="s">
        <v>192</v>
      </c>
      <c r="C346" s="377">
        <f>Mat!C108</f>
        <v>0</v>
      </c>
      <c r="D346" s="377">
        <f>Mat!D108</f>
        <v>0</v>
      </c>
      <c r="E346" s="375">
        <f>Mat!E108</f>
        <v>0</v>
      </c>
      <c r="F346" s="189">
        <f t="shared" si="83"/>
        <v>0</v>
      </c>
      <c r="G346" s="122"/>
      <c r="H346" s="4"/>
      <c r="I346" s="4"/>
      <c r="J346" s="4"/>
      <c r="K346" s="4"/>
      <c r="N346" s="122"/>
      <c r="O346" s="122"/>
      <c r="P346" s="122"/>
      <c r="Q346" s="122"/>
      <c r="R346" s="122"/>
      <c r="S346" s="122"/>
      <c r="T346" s="388">
        <f t="shared" si="84"/>
        <v>0</v>
      </c>
      <c r="V346" s="388">
        <f t="shared" si="82"/>
        <v>0</v>
      </c>
    </row>
    <row r="347" spans="1:28" hidden="1">
      <c r="A347" s="296">
        <v>4</v>
      </c>
      <c r="B347" s="205" t="s">
        <v>312</v>
      </c>
      <c r="C347" s="377">
        <f>Mat!C109</f>
        <v>0</v>
      </c>
      <c r="D347" s="377">
        <f>Mat!D109</f>
        <v>0</v>
      </c>
      <c r="E347" s="375">
        <f>Mat!E109</f>
        <v>0</v>
      </c>
      <c r="F347" s="189">
        <f t="shared" si="83"/>
        <v>0</v>
      </c>
      <c r="G347" s="122"/>
      <c r="H347" s="4"/>
      <c r="I347" s="4"/>
      <c r="J347" s="4"/>
      <c r="K347" s="4"/>
      <c r="N347" s="122"/>
      <c r="O347" s="122"/>
      <c r="P347" s="122"/>
      <c r="Q347" s="122"/>
      <c r="R347" s="122"/>
      <c r="S347" s="122"/>
      <c r="T347" s="388">
        <f t="shared" si="84"/>
        <v>0</v>
      </c>
      <c r="V347" s="388">
        <f t="shared" si="82"/>
        <v>0</v>
      </c>
    </row>
    <row r="348" spans="1:28" hidden="1">
      <c r="A348" s="296">
        <v>5</v>
      </c>
      <c r="B348" s="205" t="s">
        <v>313</v>
      </c>
      <c r="C348" s="377">
        <f>Mat!C110</f>
        <v>0</v>
      </c>
      <c r="D348" s="377">
        <f>Mat!D110</f>
        <v>0</v>
      </c>
      <c r="E348" s="375">
        <f>Mat!E110</f>
        <v>0</v>
      </c>
      <c r="F348" s="189">
        <f t="shared" si="83"/>
        <v>0</v>
      </c>
      <c r="G348" s="122"/>
      <c r="H348" s="4"/>
      <c r="I348" s="4"/>
      <c r="J348" s="4"/>
      <c r="K348" s="4"/>
      <c r="N348" s="122"/>
      <c r="O348" s="122"/>
      <c r="P348" s="122"/>
      <c r="Q348" s="122"/>
      <c r="R348" s="122"/>
      <c r="S348" s="122"/>
      <c r="T348" s="388">
        <f t="shared" si="84"/>
        <v>0</v>
      </c>
      <c r="V348" s="388">
        <f t="shared" si="82"/>
        <v>0</v>
      </c>
    </row>
    <row r="349" spans="1:28" hidden="1">
      <c r="A349" s="296">
        <v>6</v>
      </c>
      <c r="B349" s="205" t="s">
        <v>314</v>
      </c>
      <c r="C349" s="377">
        <f>Mat!C111</f>
        <v>0</v>
      </c>
      <c r="D349" s="377">
        <f>Mat!D111</f>
        <v>0</v>
      </c>
      <c r="E349" s="375">
        <f>Mat!E111</f>
        <v>0</v>
      </c>
      <c r="F349" s="189">
        <f t="shared" si="83"/>
        <v>0</v>
      </c>
      <c r="G349" s="122"/>
      <c r="H349" s="4"/>
      <c r="I349" s="4"/>
      <c r="J349" s="4"/>
      <c r="K349" s="4"/>
      <c r="N349" s="122"/>
      <c r="O349" s="122"/>
      <c r="P349" s="122"/>
      <c r="Q349" s="122"/>
      <c r="R349" s="122"/>
      <c r="S349" s="122"/>
      <c r="T349" s="388">
        <f t="shared" si="84"/>
        <v>0</v>
      </c>
      <c r="V349" s="388">
        <f t="shared" si="82"/>
        <v>0</v>
      </c>
    </row>
    <row r="350" spans="1:28" hidden="1">
      <c r="A350" s="296">
        <v>7</v>
      </c>
      <c r="B350" s="205" t="s">
        <v>315</v>
      </c>
      <c r="C350" s="377">
        <f>Mat!C112</f>
        <v>0</v>
      </c>
      <c r="D350" s="377">
        <f>Mat!D112</f>
        <v>0</v>
      </c>
      <c r="E350" s="375">
        <f>Mat!E112</f>
        <v>0</v>
      </c>
      <c r="F350" s="189">
        <f t="shared" si="83"/>
        <v>0</v>
      </c>
      <c r="G350" s="122"/>
      <c r="H350" s="4"/>
      <c r="I350" s="4"/>
      <c r="J350" s="4"/>
      <c r="K350" s="4"/>
      <c r="N350" s="122"/>
      <c r="O350" s="122"/>
      <c r="P350" s="122"/>
      <c r="Q350" s="122"/>
      <c r="R350" s="122"/>
      <c r="S350" s="122"/>
      <c r="T350" s="388">
        <f t="shared" si="84"/>
        <v>0</v>
      </c>
      <c r="V350" s="388">
        <f t="shared" si="82"/>
        <v>0</v>
      </c>
    </row>
    <row r="351" spans="1:28" hidden="1">
      <c r="A351" s="296">
        <v>8</v>
      </c>
      <c r="B351" s="205" t="s">
        <v>316</v>
      </c>
      <c r="C351" s="377">
        <f>Mat!C113</f>
        <v>0</v>
      </c>
      <c r="D351" s="377">
        <f>Mat!D113</f>
        <v>0</v>
      </c>
      <c r="E351" s="375">
        <f>Mat!E113</f>
        <v>0</v>
      </c>
      <c r="F351" s="189">
        <f t="shared" si="83"/>
        <v>0</v>
      </c>
      <c r="G351" s="122"/>
      <c r="H351" s="4"/>
      <c r="I351" s="4"/>
      <c r="J351" s="4"/>
      <c r="K351" s="4"/>
      <c r="N351" s="122"/>
      <c r="O351" s="122"/>
      <c r="P351" s="122"/>
      <c r="Q351" s="122"/>
      <c r="R351" s="122"/>
      <c r="S351" s="122"/>
      <c r="T351" s="388">
        <f t="shared" si="84"/>
        <v>0</v>
      </c>
      <c r="V351" s="388">
        <f t="shared" si="82"/>
        <v>0</v>
      </c>
    </row>
    <row r="352" spans="1:28" hidden="1">
      <c r="A352" s="296">
        <v>9</v>
      </c>
      <c r="B352" s="205" t="s">
        <v>317</v>
      </c>
      <c r="C352" s="377">
        <f>Mat!C114</f>
        <v>0</v>
      </c>
      <c r="D352" s="377">
        <f>Mat!D114</f>
        <v>0</v>
      </c>
      <c r="E352" s="375">
        <f>Mat!E114</f>
        <v>0</v>
      </c>
      <c r="F352" s="189">
        <f t="shared" si="83"/>
        <v>0</v>
      </c>
      <c r="G352" s="122"/>
      <c r="H352" s="4"/>
      <c r="I352" s="4"/>
      <c r="J352" s="4"/>
      <c r="K352" s="4"/>
      <c r="N352" s="122"/>
      <c r="O352" s="122"/>
      <c r="P352" s="122"/>
      <c r="Q352" s="122"/>
      <c r="R352" s="122"/>
      <c r="S352" s="122"/>
      <c r="T352" s="388">
        <f t="shared" si="84"/>
        <v>0</v>
      </c>
      <c r="V352" s="388">
        <f t="shared" si="82"/>
        <v>0</v>
      </c>
    </row>
    <row r="353" spans="1:22" hidden="1">
      <c r="A353" s="296">
        <v>10</v>
      </c>
      <c r="B353" s="205" t="s">
        <v>318</v>
      </c>
      <c r="C353" s="377">
        <f>Mat!C115</f>
        <v>0</v>
      </c>
      <c r="D353" s="377">
        <f>Mat!D115</f>
        <v>0</v>
      </c>
      <c r="E353" s="375">
        <f>Mat!E115</f>
        <v>0</v>
      </c>
      <c r="F353" s="189">
        <f t="shared" si="83"/>
        <v>0</v>
      </c>
      <c r="G353" s="122"/>
      <c r="H353" s="37"/>
      <c r="I353" s="37"/>
      <c r="J353" s="37"/>
      <c r="K353" s="37"/>
      <c r="N353" s="122"/>
      <c r="O353" s="122"/>
      <c r="P353" s="122"/>
      <c r="Q353" s="122"/>
      <c r="R353" s="122"/>
      <c r="S353" s="122"/>
      <c r="T353" s="388">
        <f t="shared" si="84"/>
        <v>0</v>
      </c>
      <c r="V353" s="388">
        <f t="shared" si="82"/>
        <v>0</v>
      </c>
    </row>
    <row r="354" spans="1:22" hidden="1">
      <c r="A354" s="296">
        <v>11</v>
      </c>
      <c r="B354" s="205" t="s">
        <v>357</v>
      </c>
      <c r="C354" s="377">
        <f>Mat!C116</f>
        <v>0</v>
      </c>
      <c r="D354" s="377">
        <f>Mat!D116</f>
        <v>0</v>
      </c>
      <c r="E354" s="375">
        <f>Mat!E116</f>
        <v>0</v>
      </c>
      <c r="F354" s="189">
        <f t="shared" si="83"/>
        <v>0</v>
      </c>
      <c r="G354" s="122"/>
      <c r="H354" s="275"/>
      <c r="I354" s="275"/>
      <c r="J354" s="275"/>
      <c r="K354" s="275"/>
      <c r="N354" s="122"/>
      <c r="O354" s="122"/>
      <c r="P354" s="122"/>
      <c r="Q354" s="122"/>
      <c r="R354" s="122"/>
      <c r="S354" s="122"/>
      <c r="T354" s="388">
        <f t="shared" si="84"/>
        <v>0</v>
      </c>
      <c r="V354" s="388">
        <f t="shared" si="82"/>
        <v>0</v>
      </c>
    </row>
    <row r="355" spans="1:22" hidden="1">
      <c r="A355" s="296">
        <v>12</v>
      </c>
      <c r="B355" s="205" t="s">
        <v>358</v>
      </c>
      <c r="C355" s="377">
        <f>Mat!C117</f>
        <v>0</v>
      </c>
      <c r="D355" s="377">
        <f>Mat!D117</f>
        <v>0</v>
      </c>
      <c r="E355" s="375">
        <f>Mat!E117</f>
        <v>0</v>
      </c>
      <c r="F355" s="189">
        <f t="shared" si="83"/>
        <v>0</v>
      </c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388">
        <f t="shared" si="84"/>
        <v>0</v>
      </c>
      <c r="V355" s="388">
        <f t="shared" si="82"/>
        <v>0</v>
      </c>
    </row>
    <row r="356" spans="1:22" hidden="1">
      <c r="A356" s="296">
        <v>13</v>
      </c>
      <c r="B356" s="205" t="s">
        <v>359</v>
      </c>
      <c r="C356" s="377">
        <f>Mat!C118</f>
        <v>0</v>
      </c>
      <c r="D356" s="377">
        <f>Mat!D118</f>
        <v>0</v>
      </c>
      <c r="E356" s="375">
        <f>Mat!E118</f>
        <v>0</v>
      </c>
      <c r="F356" s="189">
        <f t="shared" si="83"/>
        <v>0</v>
      </c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388">
        <f t="shared" si="84"/>
        <v>0</v>
      </c>
      <c r="V356" s="388">
        <f t="shared" si="82"/>
        <v>0</v>
      </c>
    </row>
    <row r="357" spans="1:22" hidden="1">
      <c r="A357" s="296">
        <v>14</v>
      </c>
      <c r="B357" s="205" t="s">
        <v>360</v>
      </c>
      <c r="C357" s="377">
        <f>Mat!C119</f>
        <v>0</v>
      </c>
      <c r="D357" s="377">
        <f>Mat!D119</f>
        <v>0</v>
      </c>
      <c r="E357" s="375">
        <f>Mat!E119</f>
        <v>0</v>
      </c>
      <c r="F357" s="189">
        <f t="shared" si="83"/>
        <v>0</v>
      </c>
      <c r="G357" s="122"/>
      <c r="H357" s="122"/>
      <c r="I357" s="4"/>
      <c r="J357" s="275"/>
      <c r="K357" s="275"/>
      <c r="L357" s="122"/>
      <c r="M357" s="122"/>
      <c r="N357" s="122"/>
      <c r="O357" s="122"/>
      <c r="P357" s="122"/>
      <c r="Q357" s="122"/>
      <c r="R357" s="122"/>
      <c r="S357" s="122"/>
      <c r="T357" s="388">
        <f t="shared" si="84"/>
        <v>0</v>
      </c>
      <c r="V357" s="388">
        <f t="shared" si="82"/>
        <v>0</v>
      </c>
    </row>
    <row r="358" spans="1:22" hidden="1">
      <c r="A358" s="296">
        <v>15</v>
      </c>
      <c r="B358" s="205" t="s">
        <v>361</v>
      </c>
      <c r="C358" s="377">
        <f>Mat!C120</f>
        <v>0</v>
      </c>
      <c r="D358" s="377">
        <f>Mat!D120</f>
        <v>0</v>
      </c>
      <c r="E358" s="375">
        <f>Mat!E120</f>
        <v>0</v>
      </c>
      <c r="F358" s="189">
        <f t="shared" si="83"/>
        <v>0</v>
      </c>
      <c r="G358" s="122"/>
      <c r="H358" s="122"/>
      <c r="I358" s="4"/>
      <c r="J358" s="275"/>
      <c r="K358" s="275"/>
      <c r="L358" s="122"/>
      <c r="M358" s="122"/>
      <c r="N358" s="122"/>
      <c r="O358" s="122"/>
      <c r="P358" s="122"/>
      <c r="Q358" s="122"/>
      <c r="R358" s="122"/>
      <c r="S358" s="122"/>
      <c r="T358" s="388">
        <f t="shared" si="84"/>
        <v>0</v>
      </c>
      <c r="V358" s="388">
        <f t="shared" si="82"/>
        <v>0</v>
      </c>
    </row>
    <row r="359" spans="1:22" hidden="1">
      <c r="A359" s="296">
        <v>16</v>
      </c>
      <c r="B359" s="205" t="s">
        <v>362</v>
      </c>
      <c r="C359" s="377">
        <f>Mat!C121</f>
        <v>0</v>
      </c>
      <c r="D359" s="377">
        <f>Mat!D121</f>
        <v>0</v>
      </c>
      <c r="E359" s="375">
        <f>Mat!E121</f>
        <v>0</v>
      </c>
      <c r="F359" s="189">
        <f t="shared" si="83"/>
        <v>0</v>
      </c>
      <c r="G359" s="122"/>
      <c r="H359" s="122"/>
      <c r="I359" s="4"/>
      <c r="J359" s="275"/>
      <c r="K359" s="275"/>
      <c r="L359" s="122"/>
      <c r="M359" s="122"/>
      <c r="N359" s="122"/>
      <c r="O359" s="122"/>
      <c r="P359" s="122"/>
      <c r="Q359" s="122"/>
      <c r="R359" s="122"/>
      <c r="S359" s="122"/>
      <c r="T359" s="388">
        <f t="shared" si="84"/>
        <v>0</v>
      </c>
      <c r="V359" s="388">
        <f t="shared" si="82"/>
        <v>0</v>
      </c>
    </row>
    <row r="360" spans="1:22" hidden="1">
      <c r="A360" s="296">
        <v>17</v>
      </c>
      <c r="B360" s="205" t="s">
        <v>363</v>
      </c>
      <c r="C360" s="377">
        <f>Mat!C122</f>
        <v>0</v>
      </c>
      <c r="D360" s="377">
        <f>Mat!D122</f>
        <v>0</v>
      </c>
      <c r="E360" s="375">
        <f>Mat!E122</f>
        <v>0</v>
      </c>
      <c r="F360" s="189">
        <f t="shared" si="83"/>
        <v>0</v>
      </c>
      <c r="G360" s="122"/>
      <c r="H360" s="122"/>
      <c r="I360" s="4"/>
      <c r="J360" s="275"/>
      <c r="K360" s="275"/>
      <c r="L360" s="122"/>
      <c r="M360" s="122"/>
      <c r="N360" s="122"/>
      <c r="O360" s="122"/>
      <c r="P360" s="122"/>
      <c r="Q360" s="122"/>
      <c r="R360" s="122"/>
      <c r="S360" s="122"/>
      <c r="T360" s="388">
        <f t="shared" si="84"/>
        <v>0</v>
      </c>
      <c r="V360" s="388">
        <f t="shared" si="82"/>
        <v>0</v>
      </c>
    </row>
    <row r="361" spans="1:22" hidden="1">
      <c r="A361" s="296">
        <v>18</v>
      </c>
      <c r="B361" s="205" t="s">
        <v>364</v>
      </c>
      <c r="C361" s="377">
        <f>Mat!C123</f>
        <v>0</v>
      </c>
      <c r="D361" s="377">
        <f>Mat!D123</f>
        <v>0</v>
      </c>
      <c r="E361" s="375">
        <f>Mat!E123</f>
        <v>0</v>
      </c>
      <c r="F361" s="189">
        <f t="shared" si="83"/>
        <v>0</v>
      </c>
      <c r="G361" s="122"/>
      <c r="H361" s="122"/>
      <c r="I361" s="4"/>
      <c r="J361" s="275"/>
      <c r="K361" s="275"/>
      <c r="L361" s="122"/>
      <c r="M361" s="122"/>
      <c r="N361" s="122"/>
      <c r="O361" s="122"/>
      <c r="P361" s="122"/>
      <c r="Q361" s="122"/>
      <c r="R361" s="122"/>
      <c r="S361" s="122"/>
      <c r="T361" s="388">
        <f t="shared" si="84"/>
        <v>0</v>
      </c>
      <c r="V361" s="388">
        <f t="shared" si="82"/>
        <v>0</v>
      </c>
    </row>
    <row r="362" spans="1:22" hidden="1">
      <c r="A362" s="296">
        <v>19</v>
      </c>
      <c r="B362" s="205" t="s">
        <v>365</v>
      </c>
      <c r="C362" s="377">
        <f>Mat!C124</f>
        <v>0</v>
      </c>
      <c r="D362" s="377">
        <f>Mat!D124</f>
        <v>0</v>
      </c>
      <c r="E362" s="375">
        <f>Mat!E124</f>
        <v>0</v>
      </c>
      <c r="F362" s="189">
        <f t="shared" si="83"/>
        <v>0</v>
      </c>
      <c r="G362" s="122"/>
      <c r="H362" s="122"/>
      <c r="I362" s="4"/>
      <c r="J362" s="275"/>
      <c r="K362" s="275"/>
      <c r="L362" s="122"/>
      <c r="M362" s="122"/>
      <c r="N362" s="122"/>
      <c r="O362" s="122"/>
      <c r="P362" s="122"/>
      <c r="Q362" s="122"/>
      <c r="R362" s="122"/>
      <c r="S362" s="122"/>
      <c r="T362" s="388">
        <f t="shared" si="84"/>
        <v>0</v>
      </c>
      <c r="V362" s="388">
        <f t="shared" si="82"/>
        <v>0</v>
      </c>
    </row>
    <row r="363" spans="1:22" hidden="1">
      <c r="A363" s="296">
        <v>20</v>
      </c>
      <c r="B363" s="205" t="s">
        <v>366</v>
      </c>
      <c r="C363" s="377">
        <f>Mat!C125</f>
        <v>0</v>
      </c>
      <c r="D363" s="377">
        <f>Mat!D125</f>
        <v>0</v>
      </c>
      <c r="E363" s="375">
        <f>Mat!E125</f>
        <v>0</v>
      </c>
      <c r="F363" s="189">
        <f t="shared" si="83"/>
        <v>0</v>
      </c>
      <c r="G363" s="122"/>
      <c r="H363" s="122"/>
      <c r="I363" s="4"/>
      <c r="J363" s="275"/>
      <c r="K363" s="275"/>
      <c r="L363" s="122"/>
      <c r="M363" s="122"/>
      <c r="N363" s="122"/>
      <c r="O363" s="122"/>
      <c r="P363" s="122"/>
      <c r="Q363" s="122"/>
      <c r="R363" s="122"/>
      <c r="S363" s="122"/>
      <c r="T363" s="388">
        <f t="shared" si="84"/>
        <v>0</v>
      </c>
      <c r="V363" s="388">
        <f t="shared" si="82"/>
        <v>0</v>
      </c>
    </row>
    <row r="364" spans="1:22" hidden="1">
      <c r="A364" s="296">
        <v>21</v>
      </c>
      <c r="B364" s="205" t="s">
        <v>367</v>
      </c>
      <c r="C364" s="377">
        <f>Mat!C126</f>
        <v>0</v>
      </c>
      <c r="D364" s="377">
        <f>Mat!D126</f>
        <v>0</v>
      </c>
      <c r="E364" s="375">
        <f>Mat!E126</f>
        <v>0</v>
      </c>
      <c r="F364" s="189">
        <f t="shared" si="83"/>
        <v>0</v>
      </c>
      <c r="G364" s="122"/>
      <c r="H364" s="122"/>
      <c r="I364" s="4"/>
      <c r="J364" s="275"/>
      <c r="K364" s="275"/>
      <c r="L364" s="122"/>
      <c r="M364" s="122"/>
      <c r="N364" s="122"/>
      <c r="O364" s="122"/>
      <c r="P364" s="122"/>
      <c r="Q364" s="122"/>
      <c r="R364" s="122"/>
      <c r="S364" s="122"/>
      <c r="T364" s="388">
        <f t="shared" si="84"/>
        <v>0</v>
      </c>
      <c r="V364" s="388">
        <f t="shared" si="82"/>
        <v>0</v>
      </c>
    </row>
    <row r="365" spans="1:22" hidden="1">
      <c r="A365" s="296">
        <v>22</v>
      </c>
      <c r="B365" s="205" t="s">
        <v>368</v>
      </c>
      <c r="C365" s="377">
        <f>Mat!C127</f>
        <v>0</v>
      </c>
      <c r="D365" s="377">
        <f>Mat!D127</f>
        <v>0</v>
      </c>
      <c r="E365" s="375">
        <f>Mat!E127</f>
        <v>0</v>
      </c>
      <c r="F365" s="189">
        <f t="shared" si="83"/>
        <v>0</v>
      </c>
      <c r="G365" s="122"/>
      <c r="H365" s="122"/>
      <c r="I365" s="4"/>
      <c r="J365" s="275"/>
      <c r="K365" s="275"/>
      <c r="L365" s="122"/>
      <c r="M365" s="122"/>
      <c r="N365" s="122"/>
      <c r="O365" s="122"/>
      <c r="P365" s="122"/>
      <c r="Q365" s="122"/>
      <c r="R365" s="122"/>
      <c r="S365" s="122"/>
      <c r="T365" s="388">
        <f t="shared" si="84"/>
        <v>0</v>
      </c>
      <c r="V365" s="388">
        <f t="shared" si="82"/>
        <v>0</v>
      </c>
    </row>
    <row r="366" spans="1:22" hidden="1">
      <c r="A366" s="296">
        <v>23</v>
      </c>
      <c r="B366" s="205" t="s">
        <v>369</v>
      </c>
      <c r="C366" s="377">
        <f>Mat!C128</f>
        <v>0</v>
      </c>
      <c r="D366" s="377">
        <f>Mat!D128</f>
        <v>0</v>
      </c>
      <c r="E366" s="375">
        <f>Mat!E128</f>
        <v>0</v>
      </c>
      <c r="F366" s="189">
        <f t="shared" si="83"/>
        <v>0</v>
      </c>
      <c r="G366" s="122"/>
      <c r="H366" s="122"/>
      <c r="I366" s="4"/>
      <c r="J366" s="275"/>
      <c r="K366" s="275"/>
      <c r="L366" s="122"/>
      <c r="M366" s="122"/>
      <c r="N366" s="122"/>
      <c r="O366" s="122"/>
      <c r="P366" s="122"/>
      <c r="Q366" s="122"/>
      <c r="R366" s="122"/>
      <c r="S366" s="122"/>
      <c r="T366" s="388">
        <f t="shared" si="84"/>
        <v>0</v>
      </c>
      <c r="V366" s="388">
        <f t="shared" si="82"/>
        <v>0</v>
      </c>
    </row>
    <row r="367" spans="1:22" hidden="1">
      <c r="A367" s="296">
        <v>24</v>
      </c>
      <c r="B367" s="205" t="s">
        <v>370</v>
      </c>
      <c r="C367" s="377">
        <f>Mat!C129</f>
        <v>0</v>
      </c>
      <c r="D367" s="377">
        <f>Mat!D129</f>
        <v>0</v>
      </c>
      <c r="E367" s="375">
        <f>Mat!E129</f>
        <v>0</v>
      </c>
      <c r="F367" s="189">
        <f t="shared" si="83"/>
        <v>0</v>
      </c>
      <c r="G367" s="122"/>
      <c r="H367" s="122"/>
      <c r="I367" s="4"/>
      <c r="J367" s="275"/>
      <c r="K367" s="275"/>
      <c r="L367" s="122"/>
      <c r="M367" s="122"/>
      <c r="N367" s="122"/>
      <c r="O367" s="122"/>
      <c r="P367" s="122"/>
      <c r="Q367" s="122"/>
      <c r="R367" s="122"/>
      <c r="S367" s="122"/>
      <c r="T367" s="388">
        <f t="shared" si="84"/>
        <v>0</v>
      </c>
      <c r="V367" s="388">
        <f t="shared" si="82"/>
        <v>0</v>
      </c>
    </row>
    <row r="368" spans="1:22" ht="15.75" hidden="1" thickBot="1">
      <c r="A368" s="297">
        <v>25</v>
      </c>
      <c r="B368" s="298" t="s">
        <v>371</v>
      </c>
      <c r="C368" s="415">
        <f>Mat!C130</f>
        <v>0</v>
      </c>
      <c r="D368" s="415">
        <f>Mat!D130</f>
        <v>0</v>
      </c>
      <c r="E368" s="378">
        <f>Mat!E130</f>
        <v>0</v>
      </c>
      <c r="F368" s="195">
        <f t="shared" si="83"/>
        <v>0</v>
      </c>
      <c r="G368" s="122"/>
      <c r="H368" s="122"/>
      <c r="I368" s="4"/>
      <c r="J368" s="275"/>
      <c r="K368" s="275"/>
      <c r="L368" s="122"/>
      <c r="M368" s="122"/>
      <c r="N368" s="122"/>
      <c r="O368" s="122"/>
      <c r="P368" s="122"/>
      <c r="Q368" s="122"/>
      <c r="R368" s="122"/>
      <c r="S368" s="122"/>
      <c r="T368" s="388">
        <f t="shared" si="84"/>
        <v>0</v>
      </c>
      <c r="V368" s="388">
        <f t="shared" si="82"/>
        <v>0</v>
      </c>
    </row>
    <row r="369" spans="1:28" hidden="1">
      <c r="B369" s="280"/>
      <c r="C369" s="37"/>
      <c r="D369" s="37"/>
      <c r="E369" s="37"/>
      <c r="F369" s="37"/>
      <c r="G369" s="37"/>
      <c r="H369" s="37"/>
    </row>
    <row r="370" spans="1:28" hidden="1">
      <c r="A370" s="281" t="s">
        <v>403</v>
      </c>
      <c r="B370" s="282"/>
      <c r="C370" s="4"/>
      <c r="D370" s="37"/>
      <c r="E370" s="37"/>
      <c r="F370" s="37"/>
      <c r="G370" s="37"/>
      <c r="H370" s="37"/>
      <c r="N370" s="299"/>
      <c r="O370" s="299"/>
      <c r="P370" s="300"/>
      <c r="Q370" s="301"/>
      <c r="R370" s="301"/>
      <c r="S370" s="301"/>
      <c r="T370" s="391"/>
      <c r="U370" s="391"/>
    </row>
    <row r="371" spans="1:28" ht="15.75" hidden="1" thickBot="1">
      <c r="A371" s="275" t="s">
        <v>21</v>
      </c>
      <c r="B371" s="286" t="s">
        <v>16</v>
      </c>
      <c r="C371" s="303" t="s">
        <v>404</v>
      </c>
      <c r="D371" s="127"/>
      <c r="E371" s="127"/>
      <c r="F371" s="127"/>
      <c r="G371" s="127"/>
      <c r="H371" s="127"/>
      <c r="I371" s="224"/>
      <c r="J371" s="224"/>
      <c r="K371" s="224"/>
      <c r="O371" s="299"/>
      <c r="P371" s="300"/>
      <c r="Q371" s="299"/>
      <c r="R371" s="299"/>
      <c r="S371" s="299"/>
      <c r="T371" s="392"/>
      <c r="U371" s="392"/>
    </row>
    <row r="372" spans="1:28" ht="24.95" hidden="1" customHeight="1">
      <c r="A372" s="583" t="s">
        <v>2</v>
      </c>
      <c r="B372" s="585" t="s">
        <v>406</v>
      </c>
      <c r="C372" s="48" t="s">
        <v>410</v>
      </c>
      <c r="D372" s="48" t="s">
        <v>411</v>
      </c>
      <c r="E372" s="48" t="s">
        <v>412</v>
      </c>
      <c r="F372" s="48" t="s">
        <v>413</v>
      </c>
      <c r="G372" s="48" t="s">
        <v>397</v>
      </c>
      <c r="H372" s="626" t="s">
        <v>111</v>
      </c>
      <c r="O372" s="299"/>
      <c r="P372" s="300"/>
      <c r="Q372" s="299"/>
      <c r="R372" s="304"/>
      <c r="S372" s="304"/>
      <c r="T372" s="384" t="s">
        <v>22</v>
      </c>
      <c r="U372" s="385" t="s">
        <v>23</v>
      </c>
      <c r="V372" s="626" t="s">
        <v>111</v>
      </c>
      <c r="Y372" s="268"/>
      <c r="Z372" s="268"/>
      <c r="AA372" s="268"/>
      <c r="AB372" s="268"/>
    </row>
    <row r="373" spans="1:28" ht="24.95" hidden="1" customHeight="1" thickBot="1">
      <c r="A373" s="584"/>
      <c r="B373" s="586"/>
      <c r="C373" s="138" t="s">
        <v>113</v>
      </c>
      <c r="D373" s="138" t="s">
        <v>114</v>
      </c>
      <c r="E373" s="138" t="s">
        <v>115</v>
      </c>
      <c r="F373" s="138" t="s">
        <v>116</v>
      </c>
      <c r="G373" s="139" t="s">
        <v>409</v>
      </c>
      <c r="H373" s="590"/>
      <c r="O373" s="299"/>
      <c r="P373" s="300"/>
      <c r="Q373" s="299"/>
      <c r="R373" s="304"/>
      <c r="S373" s="304"/>
      <c r="T373" s="393" t="s">
        <v>108</v>
      </c>
      <c r="U373" s="394" t="s">
        <v>110</v>
      </c>
      <c r="V373" s="590"/>
      <c r="Y373" s="268"/>
      <c r="Z373" s="268"/>
      <c r="AA373" s="268"/>
      <c r="AB373" s="268"/>
    </row>
    <row r="374" spans="1:28" hidden="1">
      <c r="A374" s="209">
        <v>1</v>
      </c>
      <c r="B374" s="40" t="s">
        <v>193</v>
      </c>
      <c r="C374" s="423">
        <f>Mat!C150</f>
        <v>0</v>
      </c>
      <c r="D374" s="423">
        <f>Mat!D150</f>
        <v>0</v>
      </c>
      <c r="E374" s="423">
        <f>Mat!E150</f>
        <v>0</v>
      </c>
      <c r="F374" s="423">
        <f>Mat!F150</f>
        <v>0</v>
      </c>
      <c r="G374" s="424">
        <f>Mat!G150</f>
        <v>0</v>
      </c>
      <c r="H374" s="187">
        <f>V374</f>
        <v>0</v>
      </c>
      <c r="I374" s="122"/>
      <c r="M374" s="122"/>
      <c r="N374" s="122"/>
      <c r="O374" s="300"/>
      <c r="P374" s="300"/>
      <c r="Q374" s="300"/>
      <c r="R374" s="300"/>
      <c r="S374" s="300"/>
      <c r="T374" s="388">
        <f>IF(D374=0,0,ROUNDDOWN(C374/D374,2))</f>
        <v>0</v>
      </c>
      <c r="U374" s="388">
        <f>IF(F374=0,0,ROUNDDOWN(E374/F374,2))</f>
        <v>0</v>
      </c>
      <c r="V374" s="388">
        <f>BO!M536</f>
        <v>0</v>
      </c>
    </row>
    <row r="375" spans="1:28" hidden="1">
      <c r="A375" s="200">
        <v>2</v>
      </c>
      <c r="B375" s="39" t="s">
        <v>194</v>
      </c>
      <c r="C375" s="377">
        <f>Mat!C151</f>
        <v>0</v>
      </c>
      <c r="D375" s="377">
        <f>Mat!D151</f>
        <v>0</v>
      </c>
      <c r="E375" s="377">
        <f>Mat!E151</f>
        <v>0</v>
      </c>
      <c r="F375" s="377">
        <f>Mat!F151</f>
        <v>0</v>
      </c>
      <c r="G375" s="375">
        <f>Mat!G151</f>
        <v>0</v>
      </c>
      <c r="H375" s="189">
        <f t="shared" ref="H375:H398" si="85">V375</f>
        <v>0</v>
      </c>
      <c r="I375" s="122"/>
      <c r="M375" s="122"/>
      <c r="N375" s="122"/>
      <c r="O375" s="300"/>
      <c r="P375" s="300"/>
      <c r="Q375" s="300"/>
      <c r="R375" s="300"/>
      <c r="S375" s="300"/>
      <c r="T375" s="388">
        <f t="shared" ref="T375:T398" si="86">IF(D375=0,0,ROUNDDOWN(C375/D375,2))</f>
        <v>0</v>
      </c>
      <c r="U375" s="388">
        <f t="shared" ref="U375:U398" si="87">IF(F375=0,0,ROUNDDOWN(E375/F375,2))</f>
        <v>0</v>
      </c>
      <c r="V375" s="388">
        <f>BO!M537</f>
        <v>0</v>
      </c>
    </row>
    <row r="376" spans="1:28" hidden="1">
      <c r="A376" s="200">
        <v>3</v>
      </c>
      <c r="B376" s="39" t="s">
        <v>195</v>
      </c>
      <c r="C376" s="377">
        <f>Mat!C152</f>
        <v>0</v>
      </c>
      <c r="D376" s="377">
        <f>Mat!D152</f>
        <v>0</v>
      </c>
      <c r="E376" s="377">
        <f>Mat!E152</f>
        <v>0</v>
      </c>
      <c r="F376" s="377">
        <f>Mat!F152</f>
        <v>0</v>
      </c>
      <c r="G376" s="375">
        <f>Mat!G152</f>
        <v>0</v>
      </c>
      <c r="H376" s="189">
        <f t="shared" si="85"/>
        <v>0</v>
      </c>
      <c r="I376" s="122"/>
      <c r="M376" s="122"/>
      <c r="N376" s="122"/>
      <c r="O376" s="300"/>
      <c r="P376" s="300"/>
      <c r="Q376" s="300"/>
      <c r="R376" s="300"/>
      <c r="S376" s="300"/>
      <c r="T376" s="388">
        <f t="shared" si="86"/>
        <v>0</v>
      </c>
      <c r="U376" s="388">
        <f t="shared" si="87"/>
        <v>0</v>
      </c>
      <c r="V376" s="388">
        <f>BO!M538</f>
        <v>0</v>
      </c>
    </row>
    <row r="377" spans="1:28" hidden="1">
      <c r="A377" s="200">
        <v>4</v>
      </c>
      <c r="B377" s="39" t="s">
        <v>319</v>
      </c>
      <c r="C377" s="377">
        <f>Mat!C153</f>
        <v>0</v>
      </c>
      <c r="D377" s="377">
        <f>Mat!D153</f>
        <v>0</v>
      </c>
      <c r="E377" s="377">
        <f>Mat!E153</f>
        <v>0</v>
      </c>
      <c r="F377" s="377">
        <f>Mat!F153</f>
        <v>0</v>
      </c>
      <c r="G377" s="375">
        <f>Mat!G153</f>
        <v>0</v>
      </c>
      <c r="H377" s="189">
        <f t="shared" si="85"/>
        <v>0</v>
      </c>
      <c r="I377" s="122"/>
      <c r="M377" s="122"/>
      <c r="N377" s="122"/>
      <c r="O377" s="300"/>
      <c r="P377" s="300"/>
      <c r="Q377" s="300"/>
      <c r="R377" s="300"/>
      <c r="S377" s="300"/>
      <c r="T377" s="388">
        <f t="shared" si="86"/>
        <v>0</v>
      </c>
      <c r="U377" s="388">
        <f t="shared" si="87"/>
        <v>0</v>
      </c>
      <c r="V377" s="388">
        <f>BO!M539</f>
        <v>0</v>
      </c>
    </row>
    <row r="378" spans="1:28" hidden="1">
      <c r="A378" s="200">
        <v>5</v>
      </c>
      <c r="B378" s="39" t="s">
        <v>320</v>
      </c>
      <c r="C378" s="377">
        <f>Mat!C154</f>
        <v>0</v>
      </c>
      <c r="D378" s="377">
        <f>Mat!D154</f>
        <v>0</v>
      </c>
      <c r="E378" s="377">
        <f>Mat!E154</f>
        <v>0</v>
      </c>
      <c r="F378" s="377">
        <f>Mat!F154</f>
        <v>0</v>
      </c>
      <c r="G378" s="375">
        <f>Mat!G154</f>
        <v>0</v>
      </c>
      <c r="H378" s="189">
        <f t="shared" si="85"/>
        <v>0</v>
      </c>
      <c r="I378" s="122"/>
      <c r="M378" s="122"/>
      <c r="N378" s="122"/>
      <c r="O378" s="300"/>
      <c r="P378" s="300"/>
      <c r="Q378" s="300"/>
      <c r="R378" s="300"/>
      <c r="S378" s="300"/>
      <c r="T378" s="388">
        <f t="shared" si="86"/>
        <v>0</v>
      </c>
      <c r="U378" s="388">
        <f t="shared" si="87"/>
        <v>0</v>
      </c>
      <c r="V378" s="388">
        <f>BO!M540</f>
        <v>0</v>
      </c>
    </row>
    <row r="379" spans="1:28" hidden="1">
      <c r="A379" s="200">
        <v>6</v>
      </c>
      <c r="B379" s="39" t="s">
        <v>321</v>
      </c>
      <c r="C379" s="377">
        <f>Mat!C155</f>
        <v>0</v>
      </c>
      <c r="D379" s="377">
        <f>Mat!D155</f>
        <v>0</v>
      </c>
      <c r="E379" s="377">
        <f>Mat!E155</f>
        <v>0</v>
      </c>
      <c r="F379" s="377">
        <f>Mat!F155</f>
        <v>0</v>
      </c>
      <c r="G379" s="375">
        <f>Mat!G155</f>
        <v>0</v>
      </c>
      <c r="H379" s="189">
        <f t="shared" si="85"/>
        <v>0</v>
      </c>
      <c r="I379" s="122"/>
      <c r="M379" s="122"/>
      <c r="N379" s="122"/>
      <c r="O379" s="300"/>
      <c r="P379" s="300"/>
      <c r="Q379" s="300"/>
      <c r="R379" s="300"/>
      <c r="S379" s="300"/>
      <c r="T379" s="388">
        <f t="shared" si="86"/>
        <v>0</v>
      </c>
      <c r="U379" s="388">
        <f t="shared" si="87"/>
        <v>0</v>
      </c>
      <c r="V379" s="388">
        <f>BO!M541</f>
        <v>0</v>
      </c>
    </row>
    <row r="380" spans="1:28" hidden="1">
      <c r="A380" s="200">
        <v>7</v>
      </c>
      <c r="B380" s="39" t="s">
        <v>322</v>
      </c>
      <c r="C380" s="377">
        <f>Mat!C156</f>
        <v>0</v>
      </c>
      <c r="D380" s="377">
        <f>Mat!D156</f>
        <v>0</v>
      </c>
      <c r="E380" s="377">
        <f>Mat!E156</f>
        <v>0</v>
      </c>
      <c r="F380" s="377">
        <f>Mat!F156</f>
        <v>0</v>
      </c>
      <c r="G380" s="375">
        <f>Mat!G156</f>
        <v>0</v>
      </c>
      <c r="H380" s="189">
        <f t="shared" si="85"/>
        <v>0</v>
      </c>
      <c r="I380" s="122"/>
      <c r="M380" s="122"/>
      <c r="N380" s="122"/>
      <c r="O380" s="300"/>
      <c r="P380" s="300"/>
      <c r="Q380" s="300"/>
      <c r="R380" s="300"/>
      <c r="S380" s="300"/>
      <c r="T380" s="388">
        <f t="shared" si="86"/>
        <v>0</v>
      </c>
      <c r="U380" s="388">
        <f t="shared" si="87"/>
        <v>0</v>
      </c>
      <c r="V380" s="388">
        <f>BO!M542</f>
        <v>0</v>
      </c>
    </row>
    <row r="381" spans="1:28" hidden="1">
      <c r="A381" s="200">
        <v>8</v>
      </c>
      <c r="B381" s="39" t="s">
        <v>323</v>
      </c>
      <c r="C381" s="377">
        <f>Mat!C157</f>
        <v>0</v>
      </c>
      <c r="D381" s="377">
        <f>Mat!D157</f>
        <v>0</v>
      </c>
      <c r="E381" s="377">
        <f>Mat!E157</f>
        <v>0</v>
      </c>
      <c r="F381" s="377">
        <f>Mat!F157</f>
        <v>0</v>
      </c>
      <c r="G381" s="375">
        <f>Mat!G157</f>
        <v>0</v>
      </c>
      <c r="H381" s="189">
        <f t="shared" si="85"/>
        <v>0</v>
      </c>
      <c r="I381" s="122"/>
      <c r="M381" s="122"/>
      <c r="N381" s="122"/>
      <c r="O381" s="300"/>
      <c r="P381" s="300"/>
      <c r="Q381" s="300"/>
      <c r="R381" s="300"/>
      <c r="S381" s="300"/>
      <c r="T381" s="388">
        <f t="shared" si="86"/>
        <v>0</v>
      </c>
      <c r="U381" s="388">
        <f t="shared" si="87"/>
        <v>0</v>
      </c>
      <c r="V381" s="388">
        <f>BO!M543</f>
        <v>0</v>
      </c>
    </row>
    <row r="382" spans="1:28" hidden="1">
      <c r="A382" s="200">
        <v>9</v>
      </c>
      <c r="B382" s="39" t="s">
        <v>324</v>
      </c>
      <c r="C382" s="377">
        <f>Mat!C158</f>
        <v>0</v>
      </c>
      <c r="D382" s="377">
        <f>Mat!D158</f>
        <v>0</v>
      </c>
      <c r="E382" s="377">
        <f>Mat!E158</f>
        <v>0</v>
      </c>
      <c r="F382" s="377">
        <f>Mat!F158</f>
        <v>0</v>
      </c>
      <c r="G382" s="375">
        <f>Mat!G158</f>
        <v>0</v>
      </c>
      <c r="H382" s="189">
        <f t="shared" si="85"/>
        <v>0</v>
      </c>
      <c r="I382" s="122"/>
      <c r="M382" s="122"/>
      <c r="N382" s="122"/>
      <c r="O382" s="300"/>
      <c r="P382" s="300"/>
      <c r="Q382" s="300"/>
      <c r="R382" s="300"/>
      <c r="S382" s="300"/>
      <c r="T382" s="388">
        <f t="shared" si="86"/>
        <v>0</v>
      </c>
      <c r="U382" s="388">
        <f t="shared" si="87"/>
        <v>0</v>
      </c>
      <c r="V382" s="388">
        <f>BO!M544</f>
        <v>0</v>
      </c>
    </row>
    <row r="383" spans="1:28" hidden="1">
      <c r="A383" s="200">
        <v>10</v>
      </c>
      <c r="B383" s="39" t="s">
        <v>325</v>
      </c>
      <c r="C383" s="377">
        <f>Mat!C159</f>
        <v>0</v>
      </c>
      <c r="D383" s="377">
        <f>Mat!D159</f>
        <v>0</v>
      </c>
      <c r="E383" s="377">
        <f>Mat!E159</f>
        <v>0</v>
      </c>
      <c r="F383" s="377">
        <f>Mat!F159</f>
        <v>0</v>
      </c>
      <c r="G383" s="375">
        <f>Mat!G159</f>
        <v>0</v>
      </c>
      <c r="H383" s="189">
        <f t="shared" si="85"/>
        <v>0</v>
      </c>
      <c r="I383" s="122"/>
      <c r="M383" s="122"/>
      <c r="N383" s="122"/>
      <c r="O383" s="300"/>
      <c r="P383" s="300"/>
      <c r="Q383" s="300"/>
      <c r="R383" s="300"/>
      <c r="S383" s="300"/>
      <c r="T383" s="388">
        <f t="shared" si="86"/>
        <v>0</v>
      </c>
      <c r="U383" s="388">
        <f t="shared" si="87"/>
        <v>0</v>
      </c>
      <c r="V383" s="388">
        <f>BO!M545</f>
        <v>0</v>
      </c>
    </row>
    <row r="384" spans="1:28" hidden="1">
      <c r="A384" s="200">
        <v>11</v>
      </c>
      <c r="B384" s="39" t="s">
        <v>372</v>
      </c>
      <c r="C384" s="377">
        <f>Mat!C160</f>
        <v>0</v>
      </c>
      <c r="D384" s="377">
        <f>Mat!D160</f>
        <v>0</v>
      </c>
      <c r="E384" s="377">
        <f>Mat!E160</f>
        <v>0</v>
      </c>
      <c r="F384" s="377">
        <f>Mat!F160</f>
        <v>0</v>
      </c>
      <c r="G384" s="375">
        <f>Mat!G160</f>
        <v>0</v>
      </c>
      <c r="H384" s="189">
        <f t="shared" si="85"/>
        <v>0</v>
      </c>
      <c r="I384" s="122"/>
      <c r="M384" s="122"/>
      <c r="N384" s="122"/>
      <c r="O384" s="300"/>
      <c r="P384" s="300"/>
      <c r="Q384" s="300"/>
      <c r="R384" s="300"/>
      <c r="S384" s="300"/>
      <c r="T384" s="388">
        <f t="shared" si="86"/>
        <v>0</v>
      </c>
      <c r="U384" s="388">
        <f t="shared" si="87"/>
        <v>0</v>
      </c>
      <c r="V384" s="388">
        <f>BO!M546</f>
        <v>0</v>
      </c>
    </row>
    <row r="385" spans="1:22" hidden="1">
      <c r="A385" s="200">
        <v>12</v>
      </c>
      <c r="B385" s="39" t="s">
        <v>373</v>
      </c>
      <c r="C385" s="377">
        <f>Mat!C161</f>
        <v>0</v>
      </c>
      <c r="D385" s="377">
        <f>Mat!D161</f>
        <v>0</v>
      </c>
      <c r="E385" s="377">
        <f>Mat!E161</f>
        <v>0</v>
      </c>
      <c r="F385" s="377">
        <f>Mat!F161</f>
        <v>0</v>
      </c>
      <c r="G385" s="375">
        <f>Mat!G161</f>
        <v>0</v>
      </c>
      <c r="H385" s="189">
        <f t="shared" si="85"/>
        <v>0</v>
      </c>
      <c r="I385" s="122"/>
      <c r="J385" s="122"/>
      <c r="K385" s="122"/>
      <c r="L385" s="122"/>
      <c r="M385" s="122"/>
      <c r="N385" s="122"/>
      <c r="O385" s="300"/>
      <c r="P385" s="300"/>
      <c r="Q385" s="300"/>
      <c r="R385" s="300"/>
      <c r="S385" s="300"/>
      <c r="T385" s="388">
        <f t="shared" si="86"/>
        <v>0</v>
      </c>
      <c r="U385" s="388">
        <f t="shared" si="87"/>
        <v>0</v>
      </c>
      <c r="V385" s="388">
        <f>BO!M547</f>
        <v>0</v>
      </c>
    </row>
    <row r="386" spans="1:22" hidden="1">
      <c r="A386" s="200">
        <v>13</v>
      </c>
      <c r="B386" s="39" t="s">
        <v>374</v>
      </c>
      <c r="C386" s="377">
        <f>Mat!C162</f>
        <v>0</v>
      </c>
      <c r="D386" s="377">
        <f>Mat!D162</f>
        <v>0</v>
      </c>
      <c r="E386" s="377">
        <f>Mat!E162</f>
        <v>0</v>
      </c>
      <c r="F386" s="377">
        <f>Mat!F162</f>
        <v>0</v>
      </c>
      <c r="G386" s="375">
        <f>Mat!G162</f>
        <v>0</v>
      </c>
      <c r="H386" s="189">
        <f t="shared" si="85"/>
        <v>0</v>
      </c>
      <c r="I386" s="122"/>
      <c r="J386" s="122"/>
      <c r="K386" s="122"/>
      <c r="L386" s="122"/>
      <c r="M386" s="122"/>
      <c r="N386" s="122"/>
      <c r="O386" s="300"/>
      <c r="P386" s="300"/>
      <c r="Q386" s="300"/>
      <c r="R386" s="300"/>
      <c r="S386" s="300"/>
      <c r="T386" s="388">
        <f t="shared" si="86"/>
        <v>0</v>
      </c>
      <c r="U386" s="388">
        <f t="shared" si="87"/>
        <v>0</v>
      </c>
      <c r="V386" s="388">
        <f>BO!M548</f>
        <v>0</v>
      </c>
    </row>
    <row r="387" spans="1:22" hidden="1">
      <c r="A387" s="200">
        <v>14</v>
      </c>
      <c r="B387" s="39" t="s">
        <v>375</v>
      </c>
      <c r="C387" s="377">
        <f>Mat!C163</f>
        <v>0</v>
      </c>
      <c r="D387" s="377">
        <f>Mat!D163</f>
        <v>0</v>
      </c>
      <c r="E387" s="377">
        <f>Mat!E163</f>
        <v>0</v>
      </c>
      <c r="F387" s="377">
        <f>Mat!F163</f>
        <v>0</v>
      </c>
      <c r="G387" s="375">
        <f>Mat!G163</f>
        <v>0</v>
      </c>
      <c r="H387" s="189">
        <f t="shared" si="85"/>
        <v>0</v>
      </c>
      <c r="I387" s="122"/>
      <c r="J387" s="122"/>
      <c r="K387" s="122"/>
      <c r="L387" s="122"/>
      <c r="M387" s="122"/>
      <c r="N387" s="122"/>
      <c r="O387" s="300"/>
      <c r="P387" s="300"/>
      <c r="Q387" s="300"/>
      <c r="R387" s="300"/>
      <c r="S387" s="300"/>
      <c r="T387" s="388">
        <f t="shared" si="86"/>
        <v>0</v>
      </c>
      <c r="U387" s="388">
        <f t="shared" si="87"/>
        <v>0</v>
      </c>
      <c r="V387" s="388">
        <f>BO!M549</f>
        <v>0</v>
      </c>
    </row>
    <row r="388" spans="1:22" hidden="1">
      <c r="A388" s="200">
        <v>15</v>
      </c>
      <c r="B388" s="39" t="s">
        <v>376</v>
      </c>
      <c r="C388" s="377">
        <f>Mat!C164</f>
        <v>0</v>
      </c>
      <c r="D388" s="377">
        <f>Mat!D164</f>
        <v>0</v>
      </c>
      <c r="E388" s="377">
        <f>Mat!E164</f>
        <v>0</v>
      </c>
      <c r="F388" s="377">
        <f>Mat!F164</f>
        <v>0</v>
      </c>
      <c r="G388" s="375">
        <f>Mat!G164</f>
        <v>0</v>
      </c>
      <c r="H388" s="189">
        <f t="shared" si="85"/>
        <v>0</v>
      </c>
      <c r="I388" s="122"/>
      <c r="J388" s="122"/>
      <c r="K388" s="122"/>
      <c r="L388" s="122"/>
      <c r="M388" s="122"/>
      <c r="N388" s="122"/>
      <c r="O388" s="300"/>
      <c r="P388" s="300"/>
      <c r="Q388" s="300"/>
      <c r="R388" s="300"/>
      <c r="S388" s="300"/>
      <c r="T388" s="388">
        <f t="shared" si="86"/>
        <v>0</v>
      </c>
      <c r="U388" s="388">
        <f t="shared" si="87"/>
        <v>0</v>
      </c>
      <c r="V388" s="388">
        <f>BO!M550</f>
        <v>0</v>
      </c>
    </row>
    <row r="389" spans="1:22" hidden="1">
      <c r="A389" s="200">
        <v>16</v>
      </c>
      <c r="B389" s="39" t="s">
        <v>377</v>
      </c>
      <c r="C389" s="377">
        <f>Mat!C165</f>
        <v>0</v>
      </c>
      <c r="D389" s="377">
        <f>Mat!D165</f>
        <v>0</v>
      </c>
      <c r="E389" s="377">
        <f>Mat!E165</f>
        <v>0</v>
      </c>
      <c r="F389" s="377">
        <f>Mat!F165</f>
        <v>0</v>
      </c>
      <c r="G389" s="375">
        <f>Mat!G165</f>
        <v>0</v>
      </c>
      <c r="H389" s="189">
        <f t="shared" si="85"/>
        <v>0</v>
      </c>
      <c r="I389" s="122"/>
      <c r="J389" s="122"/>
      <c r="K389" s="122"/>
      <c r="L389" s="122"/>
      <c r="M389" s="122"/>
      <c r="N389" s="122"/>
      <c r="O389" s="300"/>
      <c r="P389" s="300"/>
      <c r="Q389" s="300"/>
      <c r="R389" s="300"/>
      <c r="S389" s="300"/>
      <c r="T389" s="388">
        <f t="shared" si="86"/>
        <v>0</v>
      </c>
      <c r="U389" s="388">
        <f t="shared" si="87"/>
        <v>0</v>
      </c>
      <c r="V389" s="388">
        <f>BO!M551</f>
        <v>0</v>
      </c>
    </row>
    <row r="390" spans="1:22" hidden="1">
      <c r="A390" s="200">
        <v>17</v>
      </c>
      <c r="B390" s="39" t="s">
        <v>378</v>
      </c>
      <c r="C390" s="377">
        <f>Mat!C166</f>
        <v>0</v>
      </c>
      <c r="D390" s="377">
        <f>Mat!D166</f>
        <v>0</v>
      </c>
      <c r="E390" s="377">
        <f>Mat!E166</f>
        <v>0</v>
      </c>
      <c r="F390" s="377">
        <f>Mat!F166</f>
        <v>0</v>
      </c>
      <c r="G390" s="375">
        <f>Mat!G166</f>
        <v>0</v>
      </c>
      <c r="H390" s="189">
        <f t="shared" si="85"/>
        <v>0</v>
      </c>
      <c r="I390" s="122"/>
      <c r="J390" s="122"/>
      <c r="K390" s="122"/>
      <c r="L390" s="122"/>
      <c r="M390" s="122"/>
      <c r="N390" s="122"/>
      <c r="O390" s="300"/>
      <c r="P390" s="300"/>
      <c r="Q390" s="300"/>
      <c r="R390" s="300"/>
      <c r="S390" s="300"/>
      <c r="T390" s="388">
        <f t="shared" si="86"/>
        <v>0</v>
      </c>
      <c r="U390" s="388">
        <f t="shared" si="87"/>
        <v>0</v>
      </c>
      <c r="V390" s="388">
        <f>BO!M552</f>
        <v>0</v>
      </c>
    </row>
    <row r="391" spans="1:22" hidden="1">
      <c r="A391" s="200">
        <v>18</v>
      </c>
      <c r="B391" s="39" t="s">
        <v>379</v>
      </c>
      <c r="C391" s="377">
        <f>Mat!C167</f>
        <v>0</v>
      </c>
      <c r="D391" s="377">
        <f>Mat!D167</f>
        <v>0</v>
      </c>
      <c r="E391" s="377">
        <f>Mat!E167</f>
        <v>0</v>
      </c>
      <c r="F391" s="377">
        <f>Mat!F167</f>
        <v>0</v>
      </c>
      <c r="G391" s="375">
        <f>Mat!G167</f>
        <v>0</v>
      </c>
      <c r="H391" s="189">
        <f t="shared" si="85"/>
        <v>0</v>
      </c>
      <c r="I391" s="122"/>
      <c r="J391" s="122"/>
      <c r="K391" s="122"/>
      <c r="L391" s="122"/>
      <c r="M391" s="122"/>
      <c r="N391" s="122"/>
      <c r="O391" s="300"/>
      <c r="P391" s="300"/>
      <c r="Q391" s="300"/>
      <c r="R391" s="300"/>
      <c r="S391" s="300"/>
      <c r="T391" s="388">
        <f t="shared" si="86"/>
        <v>0</v>
      </c>
      <c r="U391" s="388">
        <f t="shared" si="87"/>
        <v>0</v>
      </c>
      <c r="V391" s="388">
        <f>BO!M553</f>
        <v>0</v>
      </c>
    </row>
    <row r="392" spans="1:22" hidden="1">
      <c r="A392" s="200">
        <v>19</v>
      </c>
      <c r="B392" s="39" t="s">
        <v>380</v>
      </c>
      <c r="C392" s="377">
        <f>Mat!C168</f>
        <v>0</v>
      </c>
      <c r="D392" s="377">
        <f>Mat!D168</f>
        <v>0</v>
      </c>
      <c r="E392" s="377">
        <f>Mat!E168</f>
        <v>0</v>
      </c>
      <c r="F392" s="377">
        <f>Mat!F168</f>
        <v>0</v>
      </c>
      <c r="G392" s="375">
        <f>Mat!G168</f>
        <v>0</v>
      </c>
      <c r="H392" s="189">
        <f t="shared" si="85"/>
        <v>0</v>
      </c>
      <c r="I392" s="122"/>
      <c r="J392" s="122"/>
      <c r="K392" s="122"/>
      <c r="L392" s="122"/>
      <c r="M392" s="122"/>
      <c r="N392" s="122"/>
      <c r="O392" s="300"/>
      <c r="P392" s="300"/>
      <c r="Q392" s="300"/>
      <c r="R392" s="300"/>
      <c r="S392" s="300"/>
      <c r="T392" s="388">
        <f t="shared" si="86"/>
        <v>0</v>
      </c>
      <c r="U392" s="388">
        <f t="shared" si="87"/>
        <v>0</v>
      </c>
      <c r="V392" s="388">
        <f>BO!M554</f>
        <v>0</v>
      </c>
    </row>
    <row r="393" spans="1:22" hidden="1">
      <c r="A393" s="200">
        <v>20</v>
      </c>
      <c r="B393" s="39" t="s">
        <v>381</v>
      </c>
      <c r="C393" s="377">
        <f>Mat!C169</f>
        <v>0</v>
      </c>
      <c r="D393" s="377">
        <f>Mat!D169</f>
        <v>0</v>
      </c>
      <c r="E393" s="377">
        <f>Mat!E169</f>
        <v>0</v>
      </c>
      <c r="F393" s="377">
        <f>Mat!F169</f>
        <v>0</v>
      </c>
      <c r="G393" s="375">
        <f>Mat!G169</f>
        <v>0</v>
      </c>
      <c r="H393" s="189">
        <f t="shared" si="85"/>
        <v>0</v>
      </c>
      <c r="I393" s="122"/>
      <c r="J393" s="122"/>
      <c r="K393" s="122"/>
      <c r="L393" s="122"/>
      <c r="M393" s="122"/>
      <c r="N393" s="122"/>
      <c r="O393" s="300"/>
      <c r="P393" s="300"/>
      <c r="Q393" s="300"/>
      <c r="R393" s="300"/>
      <c r="S393" s="300"/>
      <c r="T393" s="388">
        <f t="shared" si="86"/>
        <v>0</v>
      </c>
      <c r="U393" s="388">
        <f t="shared" si="87"/>
        <v>0</v>
      </c>
      <c r="V393" s="388">
        <f>BO!M555</f>
        <v>0</v>
      </c>
    </row>
    <row r="394" spans="1:22" hidden="1">
      <c r="A394" s="200">
        <v>21</v>
      </c>
      <c r="B394" s="39" t="s">
        <v>382</v>
      </c>
      <c r="C394" s="377">
        <f>Mat!C170</f>
        <v>0</v>
      </c>
      <c r="D394" s="377">
        <f>Mat!D170</f>
        <v>0</v>
      </c>
      <c r="E394" s="377">
        <f>Mat!E170</f>
        <v>0</v>
      </c>
      <c r="F394" s="377">
        <f>Mat!F170</f>
        <v>0</v>
      </c>
      <c r="G394" s="375">
        <f>Mat!G170</f>
        <v>0</v>
      </c>
      <c r="H394" s="189">
        <f t="shared" si="85"/>
        <v>0</v>
      </c>
      <c r="I394" s="122"/>
      <c r="J394" s="122"/>
      <c r="K394" s="122"/>
      <c r="L394" s="122"/>
      <c r="M394" s="122"/>
      <c r="N394" s="122"/>
      <c r="O394" s="300"/>
      <c r="P394" s="300"/>
      <c r="Q394" s="300"/>
      <c r="R394" s="300"/>
      <c r="S394" s="300"/>
      <c r="T394" s="388">
        <f t="shared" si="86"/>
        <v>0</v>
      </c>
      <c r="U394" s="388">
        <f t="shared" si="87"/>
        <v>0</v>
      </c>
      <c r="V394" s="388">
        <f>BO!M556</f>
        <v>0</v>
      </c>
    </row>
    <row r="395" spans="1:22" hidden="1">
      <c r="A395" s="200">
        <v>22</v>
      </c>
      <c r="B395" s="39" t="s">
        <v>383</v>
      </c>
      <c r="C395" s="377">
        <f>Mat!C171</f>
        <v>0</v>
      </c>
      <c r="D395" s="377">
        <f>Mat!D171</f>
        <v>0</v>
      </c>
      <c r="E395" s="377">
        <f>Mat!E171</f>
        <v>0</v>
      </c>
      <c r="F395" s="377">
        <f>Mat!F171</f>
        <v>0</v>
      </c>
      <c r="G395" s="375">
        <f>Mat!G171</f>
        <v>0</v>
      </c>
      <c r="H395" s="189">
        <f t="shared" si="85"/>
        <v>0</v>
      </c>
      <c r="I395" s="122"/>
      <c r="J395" s="122"/>
      <c r="K395" s="122"/>
      <c r="L395" s="122"/>
      <c r="M395" s="122"/>
      <c r="N395" s="122"/>
      <c r="O395" s="300"/>
      <c r="P395" s="300"/>
      <c r="Q395" s="300"/>
      <c r="R395" s="300"/>
      <c r="S395" s="300"/>
      <c r="T395" s="388">
        <f t="shared" si="86"/>
        <v>0</v>
      </c>
      <c r="U395" s="388">
        <f t="shared" si="87"/>
        <v>0</v>
      </c>
      <c r="V395" s="388">
        <f>BO!M557</f>
        <v>0</v>
      </c>
    </row>
    <row r="396" spans="1:22" hidden="1">
      <c r="A396" s="200">
        <v>23</v>
      </c>
      <c r="B396" s="39" t="s">
        <v>384</v>
      </c>
      <c r="C396" s="377">
        <f>Mat!C172</f>
        <v>0</v>
      </c>
      <c r="D396" s="377">
        <f>Mat!D172</f>
        <v>0</v>
      </c>
      <c r="E396" s="377">
        <f>Mat!E172</f>
        <v>0</v>
      </c>
      <c r="F396" s="377">
        <f>Mat!F172</f>
        <v>0</v>
      </c>
      <c r="G396" s="375">
        <f>Mat!G172</f>
        <v>0</v>
      </c>
      <c r="H396" s="189">
        <f t="shared" si="85"/>
        <v>0</v>
      </c>
      <c r="I396" s="122"/>
      <c r="J396" s="122"/>
      <c r="K396" s="122"/>
      <c r="L396" s="122"/>
      <c r="M396" s="122"/>
      <c r="N396" s="122"/>
      <c r="O396" s="300"/>
      <c r="P396" s="300"/>
      <c r="Q396" s="300"/>
      <c r="R396" s="300"/>
      <c r="S396" s="300"/>
      <c r="T396" s="388">
        <f t="shared" si="86"/>
        <v>0</v>
      </c>
      <c r="U396" s="388">
        <f t="shared" si="87"/>
        <v>0</v>
      </c>
      <c r="V396" s="388">
        <f>BO!M558</f>
        <v>0</v>
      </c>
    </row>
    <row r="397" spans="1:22" hidden="1">
      <c r="A397" s="200">
        <v>24</v>
      </c>
      <c r="B397" s="39" t="s">
        <v>385</v>
      </c>
      <c r="C397" s="377">
        <f>Mat!C173</f>
        <v>0</v>
      </c>
      <c r="D397" s="377">
        <f>Mat!D173</f>
        <v>0</v>
      </c>
      <c r="E397" s="377">
        <f>Mat!E173</f>
        <v>0</v>
      </c>
      <c r="F397" s="377">
        <f>Mat!F173</f>
        <v>0</v>
      </c>
      <c r="G397" s="375">
        <f>Mat!G173</f>
        <v>0</v>
      </c>
      <c r="H397" s="189">
        <f t="shared" si="85"/>
        <v>0</v>
      </c>
      <c r="I397" s="122"/>
      <c r="J397" s="122"/>
      <c r="K397" s="122"/>
      <c r="L397" s="122"/>
      <c r="M397" s="122"/>
      <c r="N397" s="122"/>
      <c r="O397" s="300"/>
      <c r="P397" s="300"/>
      <c r="Q397" s="300"/>
      <c r="R397" s="300"/>
      <c r="S397" s="300"/>
      <c r="T397" s="388">
        <f t="shared" si="86"/>
        <v>0</v>
      </c>
      <c r="U397" s="388">
        <f t="shared" si="87"/>
        <v>0</v>
      </c>
      <c r="V397" s="388">
        <f>BO!M559</f>
        <v>0</v>
      </c>
    </row>
    <row r="398" spans="1:22" ht="15.75" hidden="1" thickBot="1">
      <c r="A398" s="266">
        <v>25</v>
      </c>
      <c r="B398" s="289" t="s">
        <v>386</v>
      </c>
      <c r="C398" s="415">
        <f>Mat!C174</f>
        <v>0</v>
      </c>
      <c r="D398" s="415">
        <f>Mat!D174</f>
        <v>0</v>
      </c>
      <c r="E398" s="415">
        <f>Mat!E174</f>
        <v>0</v>
      </c>
      <c r="F398" s="415">
        <f>Mat!F174</f>
        <v>0</v>
      </c>
      <c r="G398" s="378">
        <f>Mat!G174</f>
        <v>0</v>
      </c>
      <c r="H398" s="195">
        <f t="shared" si="85"/>
        <v>0</v>
      </c>
      <c r="I398" s="122"/>
      <c r="J398" s="122"/>
      <c r="K398" s="122"/>
      <c r="L398" s="122"/>
      <c r="M398" s="122"/>
      <c r="N398" s="122"/>
      <c r="O398" s="300"/>
      <c r="P398" s="300"/>
      <c r="Q398" s="300"/>
      <c r="R398" s="300"/>
      <c r="S398" s="300"/>
      <c r="T398" s="388">
        <f t="shared" si="86"/>
        <v>0</v>
      </c>
      <c r="U398" s="388">
        <f t="shared" si="87"/>
        <v>0</v>
      </c>
      <c r="V398" s="388">
        <f>BO!M560</f>
        <v>0</v>
      </c>
    </row>
    <row r="399" spans="1:22">
      <c r="B399" s="280"/>
      <c r="C399" s="37"/>
      <c r="D399" s="37"/>
      <c r="E399" s="37"/>
      <c r="F399" s="37"/>
      <c r="G399" s="37"/>
      <c r="H399" s="37"/>
      <c r="I399" s="37"/>
      <c r="O399" s="299"/>
      <c r="P399" s="300"/>
      <c r="Q399" s="299"/>
      <c r="R399" s="299"/>
      <c r="S399" s="299"/>
      <c r="T399" s="392"/>
      <c r="U399" s="392"/>
    </row>
  </sheetData>
  <sheetProtection algorithmName="SHA-512" hashValue="Xhv14Yf1vqujrs0Td0Lh8OwKeJ8GzvwHdFhjh1rGaQOb5Ja8WI0L1k6yxZMzxD7rnztIHZ/uFnof+vo2+yz5bA==" saltValue="4yhoGMI4L2AT7AUVODOvvw==" spinCount="100000" sheet="1" objects="1" scenarios="1" formatCells="0" selectLockedCells="1"/>
  <dataConsolidate/>
  <mergeCells count="95">
    <mergeCell ref="V372:V373"/>
    <mergeCell ref="I55:K55"/>
    <mergeCell ref="I56:K56"/>
    <mergeCell ref="V100:V101"/>
    <mergeCell ref="V312:V313"/>
    <mergeCell ref="V342:V343"/>
    <mergeCell ref="I53:K53"/>
    <mergeCell ref="I54:K54"/>
    <mergeCell ref="T136:T137"/>
    <mergeCell ref="U136:U137"/>
    <mergeCell ref="V136:V137"/>
    <mergeCell ref="I61:I62"/>
    <mergeCell ref="I48:K48"/>
    <mergeCell ref="I49:K49"/>
    <mergeCell ref="I50:K50"/>
    <mergeCell ref="I51:K51"/>
    <mergeCell ref="I52:K52"/>
    <mergeCell ref="W100:W101"/>
    <mergeCell ref="I30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G61:G64"/>
    <mergeCell ref="H61:H62"/>
    <mergeCell ref="Z61:Z62"/>
    <mergeCell ref="A7:C7"/>
    <mergeCell ref="F30:F31"/>
    <mergeCell ref="G30:G31"/>
    <mergeCell ref="A11:B11"/>
    <mergeCell ref="A14:A15"/>
    <mergeCell ref="B14:B15"/>
    <mergeCell ref="A30:A31"/>
    <mergeCell ref="B30:B31"/>
    <mergeCell ref="C30:C31"/>
    <mergeCell ref="D30:D31"/>
    <mergeCell ref="I46:K46"/>
    <mergeCell ref="I47:K47"/>
    <mergeCell ref="J61:J62"/>
    <mergeCell ref="Y61:Y62"/>
    <mergeCell ref="U61:U64"/>
    <mergeCell ref="X61:X64"/>
    <mergeCell ref="T61:T64"/>
    <mergeCell ref="K61:K64"/>
    <mergeCell ref="A6:C6"/>
    <mergeCell ref="A342:A343"/>
    <mergeCell ref="B342:B343"/>
    <mergeCell ref="F342:F343"/>
    <mergeCell ref="C61:C63"/>
    <mergeCell ref="A61:A64"/>
    <mergeCell ref="B61:B64"/>
    <mergeCell ref="F61:F64"/>
    <mergeCell ref="D61:D63"/>
    <mergeCell ref="E61:E62"/>
    <mergeCell ref="A100:A103"/>
    <mergeCell ref="A312:A313"/>
    <mergeCell ref="B312:B313"/>
    <mergeCell ref="F312:F313"/>
    <mergeCell ref="H6:K6"/>
    <mergeCell ref="H7:K7"/>
    <mergeCell ref="D6:E6"/>
    <mergeCell ref="C14:C15"/>
    <mergeCell ref="A172:A175"/>
    <mergeCell ref="B172:B173"/>
    <mergeCell ref="E172:E173"/>
    <mergeCell ref="B174:B175"/>
    <mergeCell ref="B100:B101"/>
    <mergeCell ref="D100:D101"/>
    <mergeCell ref="F100:F101"/>
    <mergeCell ref="G100:G101"/>
    <mergeCell ref="E136:E137"/>
    <mergeCell ref="G136:G137"/>
    <mergeCell ref="H172:H173"/>
    <mergeCell ref="H136:H137"/>
    <mergeCell ref="A372:A373"/>
    <mergeCell ref="B372:B373"/>
    <mergeCell ref="I100:I101"/>
    <mergeCell ref="J100:J101"/>
    <mergeCell ref="F172:F173"/>
    <mergeCell ref="G172:G173"/>
    <mergeCell ref="A136:A139"/>
    <mergeCell ref="B136:B137"/>
    <mergeCell ref="H372:H373"/>
    <mergeCell ref="B138:B139"/>
    <mergeCell ref="B102:B103"/>
  </mergeCells>
  <dataValidations count="4">
    <dataValidation type="list" allowBlank="1" showInputMessage="1" showErrorMessage="1" sqref="G65:G89" xr:uid="{00000000-0002-0000-0500-000000000000}">
      <formula1>f</formula1>
    </dataValidation>
    <dataValidation type="list" allowBlank="1" showInputMessage="1" showErrorMessage="1" sqref="F65:F89" xr:uid="{00000000-0002-0000-0500-000001000000}">
      <formula1>$A$16:$A$25</formula1>
    </dataValidation>
    <dataValidation type="list" allowBlank="1" showInputMessage="1" showErrorMessage="1" sqref="E314:E338 E344:E368" xr:uid="{00000000-0002-0000-0500-000002000000}">
      <formula1>degree</formula1>
    </dataValidation>
    <dataValidation type="list" allowBlank="1" showInputMessage="1" showErrorMessage="1" sqref="G374:G398" xr:uid="{00000000-0002-0000-0500-000003000000}">
      <formula1>eg_degree</formula1>
    </dataValidation>
  </dataValidations>
  <pageMargins left="0.95" right="0.45" top="0.75" bottom="0.75" header="0.3" footer="0.3"/>
  <pageSetup paperSize="9" scale="60" fitToHeight="0" orientation="landscape" horizontalDpi="4294967293" verticalDpi="1200" r:id="rId1"/>
  <rowBreaks count="7" manualBreakCount="7">
    <brk id="26" max="10" man="1"/>
    <brk id="57" max="10" man="1"/>
    <brk id="307" max="10" man="1"/>
    <brk id="338" max="10" man="1"/>
    <brk id="368" max="10" man="1"/>
    <brk id="91" max="10" man="1"/>
    <brk id="167" max="10" man="1"/>
  </rowBreaks>
  <ignoredErrors>
    <ignoredError sqref="B140:B164" formula="1"/>
    <ignoredError sqref="AA65:AA8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AB399"/>
  <sheetViews>
    <sheetView showGridLines="0" view="pageBreakPreview" topLeftCell="A31" zoomScale="70" zoomScaleNormal="70" zoomScaleSheetLayoutView="70" workbookViewId="0">
      <selection activeCell="J1" sqref="J1:K5"/>
    </sheetView>
  </sheetViews>
  <sheetFormatPr defaultRowHeight="15"/>
  <cols>
    <col min="1" max="1" width="7.140625" style="44" customWidth="1"/>
    <col min="2" max="2" width="28" style="44" customWidth="1"/>
    <col min="3" max="3" width="21.7109375" style="44" customWidth="1"/>
    <col min="4" max="4" width="20.140625" style="44" customWidth="1"/>
    <col min="5" max="5" width="21.28515625" style="44" customWidth="1"/>
    <col min="6" max="6" width="22" style="44" customWidth="1"/>
    <col min="7" max="7" width="22.42578125" style="44" customWidth="1"/>
    <col min="8" max="8" width="15.42578125" style="44" customWidth="1"/>
    <col min="9" max="9" width="21.7109375" style="44" customWidth="1"/>
    <col min="10" max="10" width="17.28515625" style="44" customWidth="1"/>
    <col min="11" max="11" width="19.7109375" style="44" customWidth="1"/>
    <col min="12" max="13" width="15.7109375" style="44" customWidth="1"/>
    <col min="14" max="18" width="9.140625" style="44" customWidth="1"/>
    <col min="19" max="19" width="9.140625" style="44" hidden="1" customWidth="1"/>
    <col min="20" max="20" width="14.42578125" style="379" hidden="1" customWidth="1"/>
    <col min="21" max="21" width="12.5703125" style="379" hidden="1" customWidth="1"/>
    <col min="22" max="22" width="9.5703125" style="379" hidden="1" customWidth="1"/>
    <col min="23" max="23" width="15.140625" style="268" hidden="1" customWidth="1"/>
    <col min="24" max="24" width="13.85546875" style="268" hidden="1" customWidth="1"/>
    <col min="25" max="27" width="9.140625" style="44" hidden="1" customWidth="1"/>
    <col min="28" max="16384" width="9.140625" style="44"/>
  </cols>
  <sheetData>
    <row r="1" spans="1:28" ht="15.75" thickBot="1"/>
    <row r="2" spans="1:28" ht="32.25" thickBot="1">
      <c r="A2" s="458" t="str">
        <f>UTARA!A2</f>
        <v>BUILDING ENVELOPE COMPLIANCE FORM V3.0</v>
      </c>
      <c r="B2" s="456"/>
      <c r="C2" s="456"/>
      <c r="D2" s="456"/>
      <c r="E2" s="456"/>
      <c r="F2" s="457"/>
      <c r="G2" s="221"/>
      <c r="H2" s="269"/>
      <c r="I2" s="269"/>
      <c r="J2" s="269"/>
      <c r="K2" s="269"/>
      <c r="L2" s="448"/>
      <c r="M2" s="448"/>
      <c r="N2" s="448"/>
      <c r="O2" s="448"/>
      <c r="P2" s="448"/>
      <c r="Q2" s="270"/>
      <c r="R2" s="270"/>
      <c r="S2" s="270"/>
      <c r="T2" s="380"/>
      <c r="U2" s="380"/>
    </row>
    <row r="3" spans="1:28" ht="19.5" thickBot="1">
      <c r="A3" s="216" t="str">
        <f>UTARA!A3</f>
        <v>PERSYARATAN</v>
      </c>
      <c r="B3" s="217"/>
      <c r="C3" s="217"/>
      <c r="D3" s="217"/>
      <c r="E3" s="217"/>
      <c r="F3" s="218"/>
      <c r="G3" s="221"/>
      <c r="H3" s="219"/>
      <c r="I3" s="219"/>
      <c r="J3" s="219"/>
      <c r="K3" s="219"/>
      <c r="L3" s="449"/>
      <c r="M3" s="449"/>
      <c r="N3" s="449"/>
      <c r="O3" s="449"/>
      <c r="P3" s="449"/>
      <c r="Q3" s="272"/>
      <c r="R3" s="272"/>
      <c r="S3" s="272"/>
      <c r="T3" s="381"/>
      <c r="U3" s="381"/>
    </row>
    <row r="4" spans="1:28" ht="19.5" thickBot="1">
      <c r="A4" s="213" t="str">
        <f>UTARA!A4</f>
        <v>Nilai Overall Thermal Transfer Value (OTTV) untuk bangunan tidak boleh melebihi 35 Watts/m2</v>
      </c>
      <c r="B4" s="214"/>
      <c r="C4" s="214"/>
      <c r="D4" s="214"/>
      <c r="E4" s="214"/>
      <c r="F4" s="215"/>
      <c r="G4" s="221"/>
      <c r="H4" s="220"/>
      <c r="I4" s="220"/>
      <c r="J4" s="220"/>
      <c r="K4" s="220"/>
      <c r="L4" s="450"/>
      <c r="M4" s="450"/>
      <c r="N4" s="450"/>
      <c r="O4" s="450"/>
      <c r="P4" s="450"/>
      <c r="Q4" s="272"/>
      <c r="R4" s="272"/>
      <c r="S4" s="272"/>
      <c r="T4" s="381"/>
      <c r="U4" s="381"/>
    </row>
    <row r="5" spans="1:28" ht="19.5" thickBot="1">
      <c r="A5" s="272"/>
      <c r="B5" s="274"/>
      <c r="C5" s="36"/>
      <c r="D5" s="36"/>
      <c r="E5" s="36"/>
      <c r="F5" s="36"/>
      <c r="G5" s="222"/>
      <c r="H5" s="222"/>
      <c r="I5" s="222"/>
      <c r="J5" s="220"/>
      <c r="K5" s="220"/>
      <c r="L5" s="272"/>
      <c r="M5" s="36"/>
      <c r="N5" s="36"/>
      <c r="O5" s="36"/>
      <c r="P5" s="36"/>
      <c r="Q5" s="272"/>
      <c r="R5" s="272"/>
      <c r="S5" s="272"/>
      <c r="T5" s="381"/>
      <c r="U5" s="381"/>
    </row>
    <row r="6" spans="1:28" ht="27" customHeight="1" thickBot="1">
      <c r="A6" s="548" t="str">
        <f>UTARA!A6</f>
        <v>PILIHAN KOTA</v>
      </c>
      <c r="B6" s="549"/>
      <c r="C6" s="549"/>
      <c r="D6" s="629" t="str">
        <f>UTARA!$D$6</f>
        <v>Banjarmasin</v>
      </c>
      <c r="E6" s="630"/>
      <c r="F6" s="4"/>
      <c r="G6" s="455" t="str">
        <f>UTARA!G6</f>
        <v>Project name :</v>
      </c>
      <c r="H6" s="627" t="str">
        <f>UTARA!H6</f>
        <v>xxx</v>
      </c>
      <c r="I6" s="627"/>
      <c r="J6" s="627"/>
      <c r="K6" s="628"/>
      <c r="M6" s="37"/>
      <c r="N6" s="37"/>
      <c r="O6" s="37"/>
    </row>
    <row r="7" spans="1:28" ht="27" thickBot="1">
      <c r="A7" s="548" t="str">
        <f>UTARA!A7</f>
        <v>ORIENTASI</v>
      </c>
      <c r="B7" s="549"/>
      <c r="C7" s="549"/>
      <c r="D7" s="223" t="s">
        <v>432</v>
      </c>
      <c r="G7" s="455" t="str">
        <f>UTARA!G7</f>
        <v>Address :</v>
      </c>
      <c r="H7" s="627" t="str">
        <f>UTARA!H7</f>
        <v>xxx</v>
      </c>
      <c r="I7" s="627"/>
      <c r="J7" s="627"/>
      <c r="K7" s="628"/>
      <c r="U7" s="382"/>
    </row>
    <row r="9" spans="1:28" ht="21">
      <c r="A9" s="276"/>
      <c r="B9" s="276" t="s">
        <v>467</v>
      </c>
      <c r="C9" s="2"/>
      <c r="D9" s="2"/>
      <c r="E9" s="2"/>
      <c r="F9" s="2"/>
      <c r="G9" s="2"/>
      <c r="H9" s="2"/>
      <c r="I9" s="2"/>
      <c r="J9" s="277"/>
      <c r="K9" s="277"/>
      <c r="L9" s="278"/>
      <c r="M9" s="451"/>
      <c r="N9" s="278"/>
      <c r="O9" s="278"/>
      <c r="P9" s="278"/>
      <c r="U9" s="383"/>
    </row>
    <row r="10" spans="1:28" ht="19.5" thickBot="1">
      <c r="A10" s="279"/>
      <c r="B10" s="28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U10" s="383"/>
    </row>
    <row r="11" spans="1:28" ht="36.75" customHeight="1" thickBot="1">
      <c r="A11" s="546" t="s">
        <v>451</v>
      </c>
      <c r="B11" s="547"/>
      <c r="C11" s="465">
        <f>Mat!C11</f>
        <v>10</v>
      </c>
      <c r="D11" s="37"/>
      <c r="E11" s="410"/>
      <c r="F11" s="410"/>
      <c r="G11" s="410"/>
      <c r="H11" s="410"/>
      <c r="I11" s="410"/>
      <c r="J11" s="410"/>
      <c r="K11" s="410"/>
      <c r="L11" s="410"/>
      <c r="M11" s="410"/>
      <c r="N11" s="37"/>
      <c r="O11" s="37"/>
      <c r="P11" s="37"/>
      <c r="R11" s="268"/>
      <c r="S11" s="268"/>
      <c r="U11" s="383"/>
      <c r="Y11" s="268"/>
      <c r="Z11" s="268"/>
      <c r="AA11" s="268"/>
      <c r="AB11" s="268"/>
    </row>
    <row r="12" spans="1:28">
      <c r="A12" s="281"/>
      <c r="B12" s="282"/>
      <c r="C12" s="275"/>
      <c r="D12" s="37"/>
      <c r="E12" s="37"/>
      <c r="F12" s="37"/>
      <c r="G12" s="37"/>
      <c r="H12" s="37"/>
      <c r="R12" s="268"/>
      <c r="S12" s="268"/>
      <c r="Y12" s="268"/>
      <c r="Z12" s="268"/>
      <c r="AA12" s="268"/>
      <c r="AB12" s="268"/>
    </row>
    <row r="13" spans="1:28" ht="15.75" thickBot="1">
      <c r="A13" s="281" t="s">
        <v>399</v>
      </c>
      <c r="B13" s="282"/>
      <c r="C13" s="275"/>
      <c r="D13" s="37"/>
      <c r="E13" s="37"/>
      <c r="F13" s="37"/>
      <c r="G13" s="37"/>
      <c r="H13" s="37"/>
      <c r="R13" s="268"/>
      <c r="S13" s="268"/>
      <c r="Y13" s="268"/>
      <c r="Z13" s="268"/>
      <c r="AA13" s="268"/>
      <c r="AB13" s="268"/>
    </row>
    <row r="14" spans="1:28" s="268" customFormat="1">
      <c r="A14" s="556" t="s">
        <v>473</v>
      </c>
      <c r="B14" s="558" t="s">
        <v>474</v>
      </c>
      <c r="C14" s="631"/>
      <c r="T14" s="379"/>
      <c r="U14" s="379"/>
      <c r="V14" s="379"/>
    </row>
    <row r="15" spans="1:28" s="268" customFormat="1">
      <c r="A15" s="557"/>
      <c r="B15" s="559"/>
      <c r="C15" s="631"/>
      <c r="T15" s="379"/>
      <c r="U15" s="379"/>
      <c r="V15" s="379"/>
    </row>
    <row r="16" spans="1:28" s="268" customFormat="1">
      <c r="A16" s="200" t="str">
        <f>IF(C11=1,"EW 1","EW 1")</f>
        <v>EW 1</v>
      </c>
      <c r="B16" s="466" t="str">
        <f>Mat!B16</f>
        <v>Bata Ringan</v>
      </c>
      <c r="C16" s="470"/>
      <c r="T16" s="379"/>
      <c r="U16" s="379"/>
      <c r="V16" s="379"/>
    </row>
    <row r="17" spans="1:28" s="268" customFormat="1">
      <c r="A17" s="200" t="str">
        <f>IF(C11&gt;=2,"EW 2","-")</f>
        <v>EW 2</v>
      </c>
      <c r="B17" s="466" t="str">
        <f>Mat!B17</f>
        <v>Bata Ringan</v>
      </c>
      <c r="C17" s="470"/>
      <c r="T17" s="379"/>
      <c r="U17" s="379"/>
      <c r="V17" s="379"/>
    </row>
    <row r="18" spans="1:28" s="268" customFormat="1">
      <c r="A18" s="200" t="str">
        <f>IF($C$11&gt;=3,"EW 3","-")</f>
        <v>EW 3</v>
      </c>
      <c r="B18" s="466">
        <f>Mat!B18</f>
        <v>0</v>
      </c>
      <c r="C18" s="470"/>
      <c r="E18" s="268" t="s">
        <v>326</v>
      </c>
      <c r="T18" s="379"/>
      <c r="U18" s="379"/>
      <c r="V18" s="379"/>
    </row>
    <row r="19" spans="1:28" s="268" customFormat="1">
      <c r="A19" s="200" t="str">
        <f>IF($C$11&gt;=4,"EW 4","-")</f>
        <v>EW 4</v>
      </c>
      <c r="B19" s="467">
        <f>Mat!B19</f>
        <v>0</v>
      </c>
      <c r="C19" s="470"/>
      <c r="T19" s="379"/>
      <c r="U19" s="379"/>
      <c r="V19" s="379"/>
    </row>
    <row r="20" spans="1:28" s="268" customFormat="1">
      <c r="A20" s="200" t="str">
        <f>IF($C$11&gt;=5,"EW 5","-")</f>
        <v>EW 5</v>
      </c>
      <c r="B20" s="467">
        <f>Mat!B20</f>
        <v>0</v>
      </c>
      <c r="C20" s="470"/>
      <c r="T20" s="379"/>
      <c r="U20" s="379"/>
      <c r="V20" s="379"/>
    </row>
    <row r="21" spans="1:28" s="268" customFormat="1">
      <c r="A21" s="200" t="str">
        <f>IF($C$11&gt;=6,"EW 6","-")</f>
        <v>EW 6</v>
      </c>
      <c r="B21" s="467">
        <f>Mat!B21</f>
        <v>0</v>
      </c>
      <c r="C21" s="470"/>
      <c r="T21" s="379"/>
      <c r="U21" s="379"/>
      <c r="V21" s="379"/>
    </row>
    <row r="22" spans="1:28" s="268" customFormat="1">
      <c r="A22" s="200" t="str">
        <f>IF($C$11&gt;=7,"EW 7","-")</f>
        <v>EW 7</v>
      </c>
      <c r="B22" s="467">
        <f>Mat!B22</f>
        <v>0</v>
      </c>
      <c r="C22" s="470"/>
      <c r="T22" s="379"/>
      <c r="U22" s="379"/>
      <c r="V22" s="379"/>
    </row>
    <row r="23" spans="1:28" s="268" customFormat="1">
      <c r="A23" s="200" t="str">
        <f>IF($C$11&gt;=8,"EW 8","-")</f>
        <v>EW 8</v>
      </c>
      <c r="B23" s="467">
        <f>Mat!B23</f>
        <v>0</v>
      </c>
      <c r="C23" s="470"/>
      <c r="T23" s="379"/>
      <c r="U23" s="379"/>
      <c r="V23" s="379"/>
    </row>
    <row r="24" spans="1:28" s="268" customFormat="1">
      <c r="A24" s="200" t="str">
        <f>IF($C$11&gt;=9,"EW 9","-")</f>
        <v>EW 9</v>
      </c>
      <c r="B24" s="467">
        <f>Mat!B24</f>
        <v>0</v>
      </c>
      <c r="C24" s="470"/>
      <c r="T24" s="379"/>
      <c r="U24" s="379"/>
      <c r="V24" s="379"/>
    </row>
    <row r="25" spans="1:28" s="268" customFormat="1" ht="15.75" thickBot="1">
      <c r="A25" s="266" t="str">
        <f>IF($C$11&gt;=10,"EW 10","-")</f>
        <v>EW 10</v>
      </c>
      <c r="B25" s="468">
        <f>Mat!B25</f>
        <v>0</v>
      </c>
      <c r="C25" s="470"/>
      <c r="D25" s="164"/>
      <c r="T25" s="379"/>
      <c r="U25" s="379"/>
      <c r="V25" s="379"/>
    </row>
    <row r="26" spans="1:28">
      <c r="R26" s="268"/>
      <c r="S26" s="268"/>
      <c r="Y26" s="268"/>
      <c r="Z26" s="268"/>
      <c r="AA26" s="268"/>
      <c r="AB26" s="268"/>
    </row>
    <row r="27" spans="1:28" ht="21">
      <c r="A27" s="276"/>
      <c r="B27" s="276" t="s">
        <v>416</v>
      </c>
      <c r="C27" s="2"/>
      <c r="D27" s="2"/>
      <c r="E27" s="2"/>
      <c r="F27" s="2"/>
      <c r="G27" s="2"/>
      <c r="H27" s="2"/>
      <c r="I27" s="2"/>
      <c r="J27" s="277"/>
      <c r="K27" s="277"/>
      <c r="L27" s="278"/>
      <c r="M27" s="451"/>
      <c r="N27" s="278"/>
      <c r="O27" s="278"/>
      <c r="P27" s="278"/>
    </row>
    <row r="28" spans="1:28">
      <c r="A28" s="283"/>
      <c r="B28" s="284"/>
      <c r="C28" s="285"/>
    </row>
    <row r="29" spans="1:28" ht="15.75" thickBot="1">
      <c r="A29" s="281" t="s">
        <v>400</v>
      </c>
      <c r="B29" s="286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28" ht="27" customHeight="1">
      <c r="A30" s="561" t="s">
        <v>2</v>
      </c>
      <c r="B30" s="563" t="s">
        <v>422</v>
      </c>
      <c r="C30" s="565" t="s">
        <v>392</v>
      </c>
      <c r="D30" s="570" t="s">
        <v>10</v>
      </c>
      <c r="E30" s="65" t="s">
        <v>260</v>
      </c>
      <c r="F30" s="572" t="s">
        <v>390</v>
      </c>
      <c r="G30" s="563" t="s">
        <v>393</v>
      </c>
      <c r="H30" s="253" t="s">
        <v>391</v>
      </c>
      <c r="I30" s="574" t="s">
        <v>685</v>
      </c>
      <c r="J30" s="575"/>
      <c r="K30" s="576"/>
      <c r="T30" s="384" t="s">
        <v>197</v>
      </c>
      <c r="U30" s="385" t="s">
        <v>19</v>
      </c>
    </row>
    <row r="31" spans="1:28" ht="26.25" customHeight="1" thickBot="1">
      <c r="A31" s="562"/>
      <c r="B31" s="564"/>
      <c r="C31" s="566"/>
      <c r="D31" s="571"/>
      <c r="E31" s="137" t="s">
        <v>255</v>
      </c>
      <c r="F31" s="573"/>
      <c r="G31" s="564"/>
      <c r="H31" s="145" t="s">
        <v>137</v>
      </c>
      <c r="I31" s="577"/>
      <c r="J31" s="578"/>
      <c r="K31" s="579"/>
      <c r="T31" s="386" t="s">
        <v>231</v>
      </c>
      <c r="U31" s="387"/>
    </row>
    <row r="32" spans="1:28">
      <c r="A32" s="209">
        <v>1</v>
      </c>
      <c r="B32" s="40" t="s">
        <v>11</v>
      </c>
      <c r="C32" s="462" t="str">
        <f>Mat!C32</f>
        <v>glass</v>
      </c>
      <c r="D32" s="177">
        <f>Mat!D32</f>
        <v>0.86099999999999999</v>
      </c>
      <c r="E32" s="177">
        <f>Mat!E32</f>
        <v>5.8940000000000001</v>
      </c>
      <c r="F32" s="177">
        <f>Mat!F32</f>
        <v>0</v>
      </c>
      <c r="G32" s="177">
        <f>Mat!G32</f>
        <v>0</v>
      </c>
      <c r="H32" s="187">
        <f>T32*U32</f>
        <v>1.0011627906976743</v>
      </c>
      <c r="I32" s="638">
        <f>Mat!H32</f>
        <v>0</v>
      </c>
      <c r="J32" s="639">
        <f>Mat!J32</f>
        <v>0</v>
      </c>
      <c r="K32" s="640">
        <f>Mat!K32</f>
        <v>0</v>
      </c>
      <c r="L32" s="122"/>
      <c r="M32" s="122"/>
      <c r="N32" s="122"/>
      <c r="O32" s="122"/>
      <c r="P32" s="122"/>
      <c r="Q32" s="122"/>
      <c r="R32" s="122"/>
      <c r="S32" s="122"/>
      <c r="T32" s="388">
        <f>D32/0.86</f>
        <v>1.0011627906976743</v>
      </c>
      <c r="U32" s="388">
        <f t="shared" ref="U32:U56" si="0">IF(F32="yes",VLOOKUP(G32,scefs,2,FALSE),1)</f>
        <v>1</v>
      </c>
      <c r="W32" s="379"/>
    </row>
    <row r="33" spans="1:23">
      <c r="A33" s="200">
        <v>2</v>
      </c>
      <c r="B33" s="39" t="s">
        <v>12</v>
      </c>
      <c r="C33" s="463">
        <f>Mat!C33</f>
        <v>0</v>
      </c>
      <c r="D33" s="464">
        <f>Mat!D33</f>
        <v>0</v>
      </c>
      <c r="E33" s="464">
        <f>Mat!E33</f>
        <v>0</v>
      </c>
      <c r="F33" s="180">
        <f>Mat!F33</f>
        <v>0</v>
      </c>
      <c r="G33" s="180">
        <f>Mat!G33</f>
        <v>0</v>
      </c>
      <c r="H33" s="189">
        <f t="shared" ref="H33:H56" si="1">T33*U33</f>
        <v>0</v>
      </c>
      <c r="I33" s="632">
        <f>Mat!H33</f>
        <v>0</v>
      </c>
      <c r="J33" s="633">
        <f>Mat!J33</f>
        <v>0</v>
      </c>
      <c r="K33" s="634">
        <f>Mat!K33</f>
        <v>0</v>
      </c>
      <c r="L33" s="122"/>
      <c r="M33" s="122"/>
      <c r="N33" s="122"/>
      <c r="O33" s="122"/>
      <c r="P33" s="122"/>
      <c r="Q33" s="122"/>
      <c r="R33" s="122"/>
      <c r="S33" s="122"/>
      <c r="T33" s="388">
        <f t="shared" ref="T33:T56" si="2">D33/0.86</f>
        <v>0</v>
      </c>
      <c r="U33" s="388">
        <f t="shared" si="0"/>
        <v>1</v>
      </c>
      <c r="W33" s="379"/>
    </row>
    <row r="34" spans="1:23">
      <c r="A34" s="200">
        <v>3</v>
      </c>
      <c r="B34" s="39" t="s">
        <v>13</v>
      </c>
      <c r="C34" s="362">
        <f>Mat!C34</f>
        <v>0</v>
      </c>
      <c r="D34" s="180">
        <f>Mat!D34</f>
        <v>0</v>
      </c>
      <c r="E34" s="180">
        <f>Mat!E34</f>
        <v>0</v>
      </c>
      <c r="F34" s="180">
        <f>Mat!F34</f>
        <v>0</v>
      </c>
      <c r="G34" s="180">
        <f>Mat!G34</f>
        <v>0</v>
      </c>
      <c r="H34" s="189">
        <f t="shared" si="1"/>
        <v>0</v>
      </c>
      <c r="I34" s="632">
        <f>Mat!H34</f>
        <v>0</v>
      </c>
      <c r="J34" s="633">
        <f>Mat!J34</f>
        <v>0</v>
      </c>
      <c r="K34" s="634">
        <f>Mat!K34</f>
        <v>0</v>
      </c>
      <c r="L34" s="122"/>
      <c r="M34" s="122"/>
      <c r="N34" s="122"/>
      <c r="O34" s="122"/>
      <c r="P34" s="122"/>
      <c r="Q34" s="122"/>
      <c r="R34" s="122"/>
      <c r="S34" s="122"/>
      <c r="T34" s="388">
        <f t="shared" si="2"/>
        <v>0</v>
      </c>
      <c r="U34" s="388">
        <f t="shared" si="0"/>
        <v>1</v>
      </c>
      <c r="W34" s="379"/>
    </row>
    <row r="35" spans="1:23">
      <c r="A35" s="200">
        <v>4</v>
      </c>
      <c r="B35" s="39" t="s">
        <v>298</v>
      </c>
      <c r="C35" s="362">
        <f>Mat!C35</f>
        <v>0</v>
      </c>
      <c r="D35" s="180">
        <f>Mat!D35</f>
        <v>0</v>
      </c>
      <c r="E35" s="180">
        <f>Mat!E35</f>
        <v>0</v>
      </c>
      <c r="F35" s="180">
        <f>Mat!F35</f>
        <v>0</v>
      </c>
      <c r="G35" s="180">
        <f>Mat!G35</f>
        <v>0</v>
      </c>
      <c r="H35" s="189">
        <f t="shared" si="1"/>
        <v>0</v>
      </c>
      <c r="I35" s="632">
        <f>Mat!H35</f>
        <v>0</v>
      </c>
      <c r="J35" s="633">
        <f>Mat!J35</f>
        <v>0</v>
      </c>
      <c r="K35" s="634">
        <f>Mat!K35</f>
        <v>0</v>
      </c>
      <c r="L35" s="122"/>
      <c r="M35" s="122"/>
      <c r="N35" s="122"/>
      <c r="O35" s="122"/>
      <c r="P35" s="122"/>
      <c r="Q35" s="122"/>
      <c r="R35" s="122"/>
      <c r="S35" s="122"/>
      <c r="T35" s="388">
        <f t="shared" si="2"/>
        <v>0</v>
      </c>
      <c r="U35" s="388">
        <f t="shared" si="0"/>
        <v>1</v>
      </c>
      <c r="W35" s="379"/>
    </row>
    <row r="36" spans="1:23">
      <c r="A36" s="200">
        <v>5</v>
      </c>
      <c r="B36" s="39" t="s">
        <v>299</v>
      </c>
      <c r="C36" s="362">
        <f>Mat!C36</f>
        <v>0</v>
      </c>
      <c r="D36" s="180">
        <f>Mat!D36</f>
        <v>0</v>
      </c>
      <c r="E36" s="180">
        <f>Mat!E36</f>
        <v>0</v>
      </c>
      <c r="F36" s="180">
        <f>Mat!F36</f>
        <v>0</v>
      </c>
      <c r="G36" s="180">
        <f>Mat!G36</f>
        <v>0</v>
      </c>
      <c r="H36" s="189">
        <f t="shared" si="1"/>
        <v>0</v>
      </c>
      <c r="I36" s="632">
        <f>Mat!H36</f>
        <v>0</v>
      </c>
      <c r="J36" s="633">
        <f>Mat!J36</f>
        <v>0</v>
      </c>
      <c r="K36" s="634">
        <f>Mat!K36</f>
        <v>0</v>
      </c>
      <c r="L36" s="122"/>
      <c r="M36" s="122"/>
      <c r="N36" s="122"/>
      <c r="O36" s="122"/>
      <c r="P36" s="122"/>
      <c r="Q36" s="122"/>
      <c r="R36" s="122"/>
      <c r="S36" s="122"/>
      <c r="T36" s="388">
        <f t="shared" si="2"/>
        <v>0</v>
      </c>
      <c r="U36" s="388">
        <f t="shared" si="0"/>
        <v>1</v>
      </c>
      <c r="W36" s="379"/>
    </row>
    <row r="37" spans="1:23">
      <c r="A37" s="200">
        <v>6</v>
      </c>
      <c r="B37" s="39" t="s">
        <v>300</v>
      </c>
      <c r="C37" s="362">
        <f>Mat!C37</f>
        <v>0</v>
      </c>
      <c r="D37" s="180">
        <f>Mat!D37</f>
        <v>0</v>
      </c>
      <c r="E37" s="180">
        <f>Mat!E37</f>
        <v>0</v>
      </c>
      <c r="F37" s="180">
        <f>Mat!F37</f>
        <v>0</v>
      </c>
      <c r="G37" s="180">
        <f>Mat!G37</f>
        <v>0</v>
      </c>
      <c r="H37" s="189">
        <f t="shared" si="1"/>
        <v>0</v>
      </c>
      <c r="I37" s="632">
        <f>Mat!H37</f>
        <v>0</v>
      </c>
      <c r="J37" s="633">
        <f>Mat!J37</f>
        <v>0</v>
      </c>
      <c r="K37" s="634">
        <f>Mat!K37</f>
        <v>0</v>
      </c>
      <c r="L37" s="122"/>
      <c r="M37" s="122"/>
      <c r="N37" s="122"/>
      <c r="O37" s="122"/>
      <c r="P37" s="122"/>
      <c r="Q37" s="122"/>
      <c r="R37" s="122"/>
      <c r="S37" s="122"/>
      <c r="T37" s="388">
        <f t="shared" si="2"/>
        <v>0</v>
      </c>
      <c r="U37" s="388">
        <f t="shared" si="0"/>
        <v>1</v>
      </c>
      <c r="W37" s="379"/>
    </row>
    <row r="38" spans="1:23">
      <c r="A38" s="200">
        <v>7</v>
      </c>
      <c r="B38" s="39" t="s">
        <v>301</v>
      </c>
      <c r="C38" s="362">
        <f>Mat!C38</f>
        <v>0</v>
      </c>
      <c r="D38" s="180">
        <f>Mat!D38</f>
        <v>0</v>
      </c>
      <c r="E38" s="180">
        <f>Mat!E38</f>
        <v>0</v>
      </c>
      <c r="F38" s="180">
        <f>Mat!F38</f>
        <v>0</v>
      </c>
      <c r="G38" s="180">
        <f>Mat!G38</f>
        <v>0</v>
      </c>
      <c r="H38" s="189">
        <f t="shared" si="1"/>
        <v>0</v>
      </c>
      <c r="I38" s="632">
        <f>Mat!H38</f>
        <v>0</v>
      </c>
      <c r="J38" s="633">
        <f>Mat!J38</f>
        <v>0</v>
      </c>
      <c r="K38" s="634">
        <f>Mat!K38</f>
        <v>0</v>
      </c>
      <c r="L38" s="122"/>
      <c r="M38" s="122"/>
      <c r="N38" s="122"/>
      <c r="O38" s="122"/>
      <c r="P38" s="122"/>
      <c r="Q38" s="122"/>
      <c r="R38" s="122"/>
      <c r="S38" s="122"/>
      <c r="T38" s="388">
        <f t="shared" si="2"/>
        <v>0</v>
      </c>
      <c r="U38" s="388">
        <f t="shared" si="0"/>
        <v>1</v>
      </c>
      <c r="W38" s="379"/>
    </row>
    <row r="39" spans="1:23">
      <c r="A39" s="200">
        <v>8</v>
      </c>
      <c r="B39" s="39" t="s">
        <v>302</v>
      </c>
      <c r="C39" s="362">
        <f>Mat!C39</f>
        <v>0</v>
      </c>
      <c r="D39" s="180">
        <f>Mat!D39</f>
        <v>0</v>
      </c>
      <c r="E39" s="180">
        <f>Mat!E39</f>
        <v>0</v>
      </c>
      <c r="F39" s="180">
        <f>Mat!F39</f>
        <v>0</v>
      </c>
      <c r="G39" s="180">
        <f>Mat!G39</f>
        <v>0</v>
      </c>
      <c r="H39" s="189">
        <f t="shared" si="1"/>
        <v>0</v>
      </c>
      <c r="I39" s="632">
        <f>Mat!H39</f>
        <v>0</v>
      </c>
      <c r="J39" s="633">
        <f>Mat!J39</f>
        <v>0</v>
      </c>
      <c r="K39" s="634">
        <f>Mat!K39</f>
        <v>0</v>
      </c>
      <c r="L39" s="122"/>
      <c r="M39" s="122"/>
      <c r="N39" s="122"/>
      <c r="O39" s="122"/>
      <c r="P39" s="122"/>
      <c r="Q39" s="122"/>
      <c r="R39" s="122"/>
      <c r="S39" s="122"/>
      <c r="T39" s="388">
        <f t="shared" si="2"/>
        <v>0</v>
      </c>
      <c r="U39" s="388">
        <f t="shared" si="0"/>
        <v>1</v>
      </c>
      <c r="W39" s="379"/>
    </row>
    <row r="40" spans="1:23">
      <c r="A40" s="200">
        <v>9</v>
      </c>
      <c r="B40" s="39" t="s">
        <v>303</v>
      </c>
      <c r="C40" s="362">
        <f>Mat!C40</f>
        <v>0</v>
      </c>
      <c r="D40" s="180">
        <f>Mat!D40</f>
        <v>0</v>
      </c>
      <c r="E40" s="180">
        <f>Mat!E40</f>
        <v>0</v>
      </c>
      <c r="F40" s="180">
        <f>Mat!F40</f>
        <v>0</v>
      </c>
      <c r="G40" s="180">
        <f>Mat!G40</f>
        <v>0</v>
      </c>
      <c r="H40" s="189">
        <f t="shared" si="1"/>
        <v>0</v>
      </c>
      <c r="I40" s="632">
        <f>Mat!H40</f>
        <v>0</v>
      </c>
      <c r="J40" s="633">
        <f>Mat!J40</f>
        <v>0</v>
      </c>
      <c r="K40" s="634">
        <f>Mat!K40</f>
        <v>0</v>
      </c>
      <c r="L40" s="122"/>
      <c r="M40" s="122"/>
      <c r="N40" s="122"/>
      <c r="O40" s="122"/>
      <c r="P40" s="122"/>
      <c r="Q40" s="122"/>
      <c r="R40" s="122"/>
      <c r="S40" s="122"/>
      <c r="T40" s="388">
        <f t="shared" si="2"/>
        <v>0</v>
      </c>
      <c r="U40" s="388">
        <f t="shared" si="0"/>
        <v>1</v>
      </c>
      <c r="W40" s="379"/>
    </row>
    <row r="41" spans="1:23">
      <c r="A41" s="200">
        <v>10</v>
      </c>
      <c r="B41" s="39" t="s">
        <v>304</v>
      </c>
      <c r="C41" s="362">
        <f>Mat!C41</f>
        <v>0</v>
      </c>
      <c r="D41" s="180">
        <f>Mat!D41</f>
        <v>0</v>
      </c>
      <c r="E41" s="180">
        <f>Mat!E41</f>
        <v>0</v>
      </c>
      <c r="F41" s="180">
        <f>Mat!F41</f>
        <v>0</v>
      </c>
      <c r="G41" s="180">
        <f>Mat!G41</f>
        <v>0</v>
      </c>
      <c r="H41" s="189">
        <f t="shared" si="1"/>
        <v>0</v>
      </c>
      <c r="I41" s="632">
        <f>Mat!H41</f>
        <v>0</v>
      </c>
      <c r="J41" s="633">
        <f>Mat!J41</f>
        <v>0</v>
      </c>
      <c r="K41" s="634">
        <f>Mat!K41</f>
        <v>0</v>
      </c>
      <c r="L41" s="122"/>
      <c r="M41" s="122"/>
      <c r="N41" s="122"/>
      <c r="O41" s="122"/>
      <c r="P41" s="122"/>
      <c r="Q41" s="122"/>
      <c r="R41" s="122"/>
      <c r="S41" s="122"/>
      <c r="T41" s="388">
        <f t="shared" si="2"/>
        <v>0</v>
      </c>
      <c r="U41" s="388">
        <f t="shared" si="0"/>
        <v>1</v>
      </c>
      <c r="W41" s="379"/>
    </row>
    <row r="42" spans="1:23">
      <c r="A42" s="200">
        <v>11</v>
      </c>
      <c r="B42" s="39" t="s">
        <v>327</v>
      </c>
      <c r="C42" s="362">
        <f>Mat!C42</f>
        <v>0</v>
      </c>
      <c r="D42" s="180">
        <f>Mat!D42</f>
        <v>0</v>
      </c>
      <c r="E42" s="180">
        <f>Mat!E42</f>
        <v>0</v>
      </c>
      <c r="F42" s="180">
        <f>Mat!F42</f>
        <v>0</v>
      </c>
      <c r="G42" s="180">
        <f>Mat!G42</f>
        <v>0</v>
      </c>
      <c r="H42" s="189">
        <f t="shared" si="1"/>
        <v>0</v>
      </c>
      <c r="I42" s="632">
        <f>Mat!H42</f>
        <v>0</v>
      </c>
      <c r="J42" s="633">
        <f>Mat!J42</f>
        <v>0</v>
      </c>
      <c r="K42" s="634">
        <f>Mat!K42</f>
        <v>0</v>
      </c>
      <c r="L42" s="122"/>
      <c r="M42" s="122"/>
      <c r="N42" s="122"/>
      <c r="O42" s="122"/>
      <c r="P42" s="122"/>
      <c r="Q42" s="122"/>
      <c r="R42" s="122"/>
      <c r="S42" s="122"/>
      <c r="T42" s="388">
        <f t="shared" si="2"/>
        <v>0</v>
      </c>
      <c r="U42" s="388">
        <f t="shared" si="0"/>
        <v>1</v>
      </c>
      <c r="W42" s="379"/>
    </row>
    <row r="43" spans="1:23">
      <c r="A43" s="200">
        <v>12</v>
      </c>
      <c r="B43" s="39" t="s">
        <v>328</v>
      </c>
      <c r="C43" s="362">
        <f>Mat!C43</f>
        <v>0</v>
      </c>
      <c r="D43" s="180">
        <f>Mat!D43</f>
        <v>0</v>
      </c>
      <c r="E43" s="180">
        <f>Mat!E43</f>
        <v>0</v>
      </c>
      <c r="F43" s="180">
        <f>Mat!F43</f>
        <v>0</v>
      </c>
      <c r="G43" s="180">
        <f>Mat!G43</f>
        <v>0</v>
      </c>
      <c r="H43" s="189">
        <f t="shared" si="1"/>
        <v>0</v>
      </c>
      <c r="I43" s="632">
        <f>Mat!H43</f>
        <v>0</v>
      </c>
      <c r="J43" s="633">
        <f>Mat!J43</f>
        <v>0</v>
      </c>
      <c r="K43" s="634">
        <f>Mat!K43</f>
        <v>0</v>
      </c>
      <c r="L43" s="122"/>
      <c r="M43" s="122"/>
      <c r="N43" s="122"/>
      <c r="O43" s="122"/>
      <c r="P43" s="122"/>
      <c r="Q43" s="122"/>
      <c r="R43" s="122"/>
      <c r="S43" s="122"/>
      <c r="T43" s="388">
        <f t="shared" si="2"/>
        <v>0</v>
      </c>
      <c r="U43" s="388">
        <f t="shared" si="0"/>
        <v>1</v>
      </c>
      <c r="W43" s="379"/>
    </row>
    <row r="44" spans="1:23">
      <c r="A44" s="200">
        <v>13</v>
      </c>
      <c r="B44" s="39" t="s">
        <v>329</v>
      </c>
      <c r="C44" s="362">
        <f>Mat!C44</f>
        <v>0</v>
      </c>
      <c r="D44" s="180">
        <f>Mat!D44</f>
        <v>0</v>
      </c>
      <c r="E44" s="180">
        <f>Mat!E44</f>
        <v>0</v>
      </c>
      <c r="F44" s="180">
        <f>Mat!F44</f>
        <v>0</v>
      </c>
      <c r="G44" s="180">
        <f>Mat!G44</f>
        <v>0</v>
      </c>
      <c r="H44" s="189">
        <f t="shared" si="1"/>
        <v>0</v>
      </c>
      <c r="I44" s="632">
        <f>Mat!H44</f>
        <v>0</v>
      </c>
      <c r="J44" s="633">
        <f>Mat!J44</f>
        <v>0</v>
      </c>
      <c r="K44" s="634">
        <f>Mat!K44</f>
        <v>0</v>
      </c>
      <c r="L44" s="122"/>
      <c r="M44" s="122"/>
      <c r="N44" s="122"/>
      <c r="O44" s="122"/>
      <c r="P44" s="122"/>
      <c r="Q44" s="122"/>
      <c r="R44" s="122"/>
      <c r="S44" s="122"/>
      <c r="T44" s="388">
        <f t="shared" si="2"/>
        <v>0</v>
      </c>
      <c r="U44" s="388">
        <f t="shared" si="0"/>
        <v>1</v>
      </c>
      <c r="W44" s="379"/>
    </row>
    <row r="45" spans="1:23">
      <c r="A45" s="200">
        <v>14</v>
      </c>
      <c r="B45" s="39" t="s">
        <v>330</v>
      </c>
      <c r="C45" s="362">
        <f>Mat!C45</f>
        <v>0</v>
      </c>
      <c r="D45" s="180">
        <f>Mat!D45</f>
        <v>0</v>
      </c>
      <c r="E45" s="180">
        <f>Mat!E45</f>
        <v>0</v>
      </c>
      <c r="F45" s="180">
        <f>Mat!F45</f>
        <v>0</v>
      </c>
      <c r="G45" s="180">
        <f>Mat!G45</f>
        <v>0</v>
      </c>
      <c r="H45" s="189">
        <f t="shared" si="1"/>
        <v>0</v>
      </c>
      <c r="I45" s="632">
        <f>Mat!H45</f>
        <v>0</v>
      </c>
      <c r="J45" s="633">
        <f>Mat!J45</f>
        <v>0</v>
      </c>
      <c r="K45" s="634">
        <f>Mat!K45</f>
        <v>0</v>
      </c>
      <c r="L45" s="122"/>
      <c r="M45" s="122"/>
      <c r="N45" s="122"/>
      <c r="O45" s="122"/>
      <c r="P45" s="122"/>
      <c r="Q45" s="122"/>
      <c r="R45" s="122"/>
      <c r="S45" s="122"/>
      <c r="T45" s="388">
        <f t="shared" si="2"/>
        <v>0</v>
      </c>
      <c r="U45" s="388">
        <f t="shared" si="0"/>
        <v>1</v>
      </c>
      <c r="W45" s="379"/>
    </row>
    <row r="46" spans="1:23">
      <c r="A46" s="200">
        <v>15</v>
      </c>
      <c r="B46" s="39" t="s">
        <v>331</v>
      </c>
      <c r="C46" s="362">
        <f>Mat!C46</f>
        <v>0</v>
      </c>
      <c r="D46" s="180">
        <f>Mat!D46</f>
        <v>0</v>
      </c>
      <c r="E46" s="180">
        <f>Mat!E46</f>
        <v>0</v>
      </c>
      <c r="F46" s="180">
        <f>Mat!F46</f>
        <v>0</v>
      </c>
      <c r="G46" s="180">
        <f>Mat!G46</f>
        <v>0</v>
      </c>
      <c r="H46" s="189">
        <f t="shared" si="1"/>
        <v>0</v>
      </c>
      <c r="I46" s="632">
        <f>Mat!H46</f>
        <v>0</v>
      </c>
      <c r="J46" s="633">
        <f>Mat!J46</f>
        <v>0</v>
      </c>
      <c r="K46" s="634">
        <f>Mat!K46</f>
        <v>0</v>
      </c>
      <c r="L46" s="122"/>
      <c r="M46" s="122"/>
      <c r="N46" s="122"/>
      <c r="O46" s="122"/>
      <c r="P46" s="122"/>
      <c r="Q46" s="122"/>
      <c r="R46" s="122"/>
      <c r="S46" s="122"/>
      <c r="T46" s="388">
        <f t="shared" si="2"/>
        <v>0</v>
      </c>
      <c r="U46" s="388">
        <f t="shared" si="0"/>
        <v>1</v>
      </c>
      <c r="W46" s="379"/>
    </row>
    <row r="47" spans="1:23">
      <c r="A47" s="200">
        <v>16</v>
      </c>
      <c r="B47" s="39" t="s">
        <v>332</v>
      </c>
      <c r="C47" s="362">
        <f>Mat!C47</f>
        <v>0</v>
      </c>
      <c r="D47" s="180">
        <f>Mat!D47</f>
        <v>0</v>
      </c>
      <c r="E47" s="180">
        <f>Mat!E47</f>
        <v>0</v>
      </c>
      <c r="F47" s="180">
        <f>Mat!F47</f>
        <v>0</v>
      </c>
      <c r="G47" s="180">
        <f>Mat!G47</f>
        <v>0</v>
      </c>
      <c r="H47" s="189">
        <f t="shared" si="1"/>
        <v>0</v>
      </c>
      <c r="I47" s="632">
        <f>Mat!H47</f>
        <v>0</v>
      </c>
      <c r="J47" s="633">
        <f>Mat!J47</f>
        <v>0</v>
      </c>
      <c r="K47" s="634">
        <f>Mat!K47</f>
        <v>0</v>
      </c>
      <c r="L47" s="122"/>
      <c r="M47" s="122"/>
      <c r="N47" s="122"/>
      <c r="O47" s="122"/>
      <c r="P47" s="122"/>
      <c r="Q47" s="122"/>
      <c r="R47" s="122"/>
      <c r="S47" s="122"/>
      <c r="T47" s="388">
        <f t="shared" si="2"/>
        <v>0</v>
      </c>
      <c r="U47" s="388">
        <f t="shared" si="0"/>
        <v>1</v>
      </c>
      <c r="W47" s="379"/>
    </row>
    <row r="48" spans="1:23">
      <c r="A48" s="200">
        <v>17</v>
      </c>
      <c r="B48" s="39" t="s">
        <v>333</v>
      </c>
      <c r="C48" s="362">
        <f>Mat!C48</f>
        <v>0</v>
      </c>
      <c r="D48" s="180">
        <f>Mat!D48</f>
        <v>0</v>
      </c>
      <c r="E48" s="180">
        <f>Mat!E48</f>
        <v>0</v>
      </c>
      <c r="F48" s="180">
        <f>Mat!F48</f>
        <v>0</v>
      </c>
      <c r="G48" s="180">
        <f>Mat!G48</f>
        <v>0</v>
      </c>
      <c r="H48" s="189">
        <f t="shared" si="1"/>
        <v>0</v>
      </c>
      <c r="I48" s="632">
        <f>Mat!H48</f>
        <v>0</v>
      </c>
      <c r="J48" s="633">
        <f>Mat!J48</f>
        <v>0</v>
      </c>
      <c r="K48" s="634">
        <f>Mat!K48</f>
        <v>0</v>
      </c>
      <c r="L48" s="122"/>
      <c r="M48" s="122"/>
      <c r="N48" s="122"/>
      <c r="O48" s="122"/>
      <c r="P48" s="122"/>
      <c r="Q48" s="122"/>
      <c r="R48" s="122"/>
      <c r="S48" s="122"/>
      <c r="T48" s="388">
        <f t="shared" si="2"/>
        <v>0</v>
      </c>
      <c r="U48" s="388">
        <f t="shared" si="0"/>
        <v>1</v>
      </c>
      <c r="W48" s="379"/>
    </row>
    <row r="49" spans="1:26">
      <c r="A49" s="200">
        <v>18</v>
      </c>
      <c r="B49" s="39" t="s">
        <v>334</v>
      </c>
      <c r="C49" s="362">
        <f>Mat!C49</f>
        <v>0</v>
      </c>
      <c r="D49" s="180">
        <f>Mat!D49</f>
        <v>0</v>
      </c>
      <c r="E49" s="180">
        <f>Mat!E49</f>
        <v>0</v>
      </c>
      <c r="F49" s="180">
        <f>Mat!F49</f>
        <v>0</v>
      </c>
      <c r="G49" s="180">
        <f>Mat!G49</f>
        <v>0</v>
      </c>
      <c r="H49" s="189">
        <f t="shared" si="1"/>
        <v>0</v>
      </c>
      <c r="I49" s="632">
        <f>Mat!H49</f>
        <v>0</v>
      </c>
      <c r="J49" s="633">
        <f>Mat!J49</f>
        <v>0</v>
      </c>
      <c r="K49" s="634">
        <f>Mat!K49</f>
        <v>0</v>
      </c>
      <c r="L49" s="122"/>
      <c r="M49" s="122"/>
      <c r="N49" s="122"/>
      <c r="O49" s="122"/>
      <c r="P49" s="122"/>
      <c r="Q49" s="122"/>
      <c r="R49" s="122"/>
      <c r="S49" s="122"/>
      <c r="T49" s="388">
        <f t="shared" si="2"/>
        <v>0</v>
      </c>
      <c r="U49" s="388">
        <f t="shared" si="0"/>
        <v>1</v>
      </c>
      <c r="W49" s="379"/>
    </row>
    <row r="50" spans="1:26">
      <c r="A50" s="200">
        <v>19</v>
      </c>
      <c r="B50" s="39" t="s">
        <v>335</v>
      </c>
      <c r="C50" s="362">
        <f>Mat!C50</f>
        <v>0</v>
      </c>
      <c r="D50" s="180">
        <f>Mat!D50</f>
        <v>0</v>
      </c>
      <c r="E50" s="180">
        <f>Mat!E50</f>
        <v>0</v>
      </c>
      <c r="F50" s="180">
        <f>Mat!F50</f>
        <v>0</v>
      </c>
      <c r="G50" s="180">
        <f>Mat!G50</f>
        <v>0</v>
      </c>
      <c r="H50" s="189">
        <f t="shared" si="1"/>
        <v>0</v>
      </c>
      <c r="I50" s="632">
        <f>Mat!H50</f>
        <v>0</v>
      </c>
      <c r="J50" s="633">
        <f>Mat!J50</f>
        <v>0</v>
      </c>
      <c r="K50" s="634">
        <f>Mat!K50</f>
        <v>0</v>
      </c>
      <c r="L50" s="122"/>
      <c r="M50" s="122"/>
      <c r="N50" s="122"/>
      <c r="O50" s="122"/>
      <c r="P50" s="122"/>
      <c r="Q50" s="122"/>
      <c r="R50" s="122"/>
      <c r="S50" s="122"/>
      <c r="T50" s="388">
        <f t="shared" si="2"/>
        <v>0</v>
      </c>
      <c r="U50" s="388">
        <f t="shared" si="0"/>
        <v>1</v>
      </c>
      <c r="W50" s="379"/>
    </row>
    <row r="51" spans="1:26">
      <c r="A51" s="200">
        <v>20</v>
      </c>
      <c r="B51" s="39" t="s">
        <v>336</v>
      </c>
      <c r="C51" s="362">
        <f>Mat!C51</f>
        <v>0</v>
      </c>
      <c r="D51" s="180">
        <f>Mat!D51</f>
        <v>0</v>
      </c>
      <c r="E51" s="180">
        <f>Mat!E51</f>
        <v>0</v>
      </c>
      <c r="F51" s="180">
        <f>Mat!F51</f>
        <v>0</v>
      </c>
      <c r="G51" s="180">
        <f>Mat!G51</f>
        <v>0</v>
      </c>
      <c r="H51" s="189">
        <f t="shared" si="1"/>
        <v>0</v>
      </c>
      <c r="I51" s="632">
        <f>Mat!H51</f>
        <v>0</v>
      </c>
      <c r="J51" s="633">
        <f>Mat!J51</f>
        <v>0</v>
      </c>
      <c r="K51" s="634">
        <f>Mat!K51</f>
        <v>0</v>
      </c>
      <c r="L51" s="122"/>
      <c r="M51" s="122"/>
      <c r="N51" s="122"/>
      <c r="O51" s="122"/>
      <c r="P51" s="122"/>
      <c r="Q51" s="122"/>
      <c r="R51" s="122"/>
      <c r="S51" s="122"/>
      <c r="T51" s="388">
        <f t="shared" si="2"/>
        <v>0</v>
      </c>
      <c r="U51" s="388">
        <f t="shared" si="0"/>
        <v>1</v>
      </c>
      <c r="W51" s="379"/>
    </row>
    <row r="52" spans="1:26">
      <c r="A52" s="200">
        <v>21</v>
      </c>
      <c r="B52" s="39" t="s">
        <v>337</v>
      </c>
      <c r="C52" s="362">
        <f>Mat!C52</f>
        <v>0</v>
      </c>
      <c r="D52" s="180">
        <f>Mat!D52</f>
        <v>0</v>
      </c>
      <c r="E52" s="180">
        <f>Mat!E52</f>
        <v>0</v>
      </c>
      <c r="F52" s="180">
        <f>Mat!F52</f>
        <v>0</v>
      </c>
      <c r="G52" s="180">
        <f>Mat!G52</f>
        <v>0</v>
      </c>
      <c r="H52" s="189">
        <f t="shared" si="1"/>
        <v>0</v>
      </c>
      <c r="I52" s="632">
        <f>Mat!H52</f>
        <v>0</v>
      </c>
      <c r="J52" s="633">
        <f>Mat!J52</f>
        <v>0</v>
      </c>
      <c r="K52" s="634">
        <f>Mat!K52</f>
        <v>0</v>
      </c>
      <c r="L52" s="122"/>
      <c r="M52" s="122"/>
      <c r="N52" s="122"/>
      <c r="O52" s="122"/>
      <c r="P52" s="122"/>
      <c r="Q52" s="122"/>
      <c r="R52" s="122"/>
      <c r="S52" s="122"/>
      <c r="T52" s="388">
        <f t="shared" si="2"/>
        <v>0</v>
      </c>
      <c r="U52" s="388">
        <f t="shared" si="0"/>
        <v>1</v>
      </c>
      <c r="W52" s="379"/>
    </row>
    <row r="53" spans="1:26">
      <c r="A53" s="200">
        <v>22</v>
      </c>
      <c r="B53" s="39" t="s">
        <v>338</v>
      </c>
      <c r="C53" s="362">
        <f>Mat!C53</f>
        <v>0</v>
      </c>
      <c r="D53" s="180">
        <f>Mat!D53</f>
        <v>0</v>
      </c>
      <c r="E53" s="180">
        <f>Mat!E53</f>
        <v>0</v>
      </c>
      <c r="F53" s="180">
        <f>Mat!F53</f>
        <v>0</v>
      </c>
      <c r="G53" s="180">
        <f>Mat!G53</f>
        <v>0</v>
      </c>
      <c r="H53" s="189">
        <f t="shared" si="1"/>
        <v>0</v>
      </c>
      <c r="I53" s="632">
        <f>Mat!H53</f>
        <v>0</v>
      </c>
      <c r="J53" s="633">
        <f>Mat!J53</f>
        <v>0</v>
      </c>
      <c r="K53" s="634">
        <f>Mat!K53</f>
        <v>0</v>
      </c>
      <c r="L53" s="122"/>
      <c r="M53" s="122"/>
      <c r="N53" s="122"/>
      <c r="O53" s="122"/>
      <c r="P53" s="122"/>
      <c r="Q53" s="122"/>
      <c r="R53" s="122"/>
      <c r="S53" s="122"/>
      <c r="T53" s="388">
        <f t="shared" si="2"/>
        <v>0</v>
      </c>
      <c r="U53" s="388">
        <f t="shared" si="0"/>
        <v>1</v>
      </c>
      <c r="W53" s="379"/>
    </row>
    <row r="54" spans="1:26">
      <c r="A54" s="200">
        <v>23</v>
      </c>
      <c r="B54" s="39" t="s">
        <v>339</v>
      </c>
      <c r="C54" s="362">
        <f>Mat!C54</f>
        <v>0</v>
      </c>
      <c r="D54" s="180">
        <f>Mat!D54</f>
        <v>0</v>
      </c>
      <c r="E54" s="180">
        <f>Mat!E54</f>
        <v>0</v>
      </c>
      <c r="F54" s="180">
        <f>Mat!F54</f>
        <v>0</v>
      </c>
      <c r="G54" s="180">
        <f>Mat!G54</f>
        <v>0</v>
      </c>
      <c r="H54" s="189">
        <f t="shared" si="1"/>
        <v>0</v>
      </c>
      <c r="I54" s="632">
        <f>Mat!H54</f>
        <v>0</v>
      </c>
      <c r="J54" s="633">
        <f>Mat!J54</f>
        <v>0</v>
      </c>
      <c r="K54" s="634">
        <f>Mat!K54</f>
        <v>0</v>
      </c>
      <c r="L54" s="122"/>
      <c r="M54" s="122"/>
      <c r="N54" s="122"/>
      <c r="O54" s="122"/>
      <c r="P54" s="122"/>
      <c r="Q54" s="122"/>
      <c r="R54" s="122"/>
      <c r="S54" s="122"/>
      <c r="T54" s="388">
        <f t="shared" si="2"/>
        <v>0</v>
      </c>
      <c r="U54" s="388">
        <f t="shared" si="0"/>
        <v>1</v>
      </c>
      <c r="W54" s="379"/>
    </row>
    <row r="55" spans="1:26">
      <c r="A55" s="200">
        <v>24</v>
      </c>
      <c r="B55" s="39" t="s">
        <v>340</v>
      </c>
      <c r="C55" s="362">
        <f>Mat!C55</f>
        <v>0</v>
      </c>
      <c r="D55" s="180">
        <f>Mat!D55</f>
        <v>0</v>
      </c>
      <c r="E55" s="180">
        <f>Mat!E55</f>
        <v>0</v>
      </c>
      <c r="F55" s="180">
        <f>Mat!F55</f>
        <v>0</v>
      </c>
      <c r="G55" s="180">
        <f>Mat!G55</f>
        <v>0</v>
      </c>
      <c r="H55" s="189">
        <f t="shared" si="1"/>
        <v>0</v>
      </c>
      <c r="I55" s="632">
        <f>Mat!H55</f>
        <v>0</v>
      </c>
      <c r="J55" s="633">
        <f>Mat!J55</f>
        <v>0</v>
      </c>
      <c r="K55" s="634">
        <f>Mat!K55</f>
        <v>0</v>
      </c>
      <c r="L55" s="122"/>
      <c r="M55" s="122"/>
      <c r="N55" s="122"/>
      <c r="O55" s="122"/>
      <c r="P55" s="122"/>
      <c r="Q55" s="122"/>
      <c r="R55" s="122"/>
      <c r="S55" s="122"/>
      <c r="T55" s="388">
        <f t="shared" si="2"/>
        <v>0</v>
      </c>
      <c r="U55" s="388">
        <f t="shared" si="0"/>
        <v>1</v>
      </c>
      <c r="W55" s="379"/>
    </row>
    <row r="56" spans="1:26">
      <c r="A56" s="200">
        <v>25</v>
      </c>
      <c r="B56" s="39" t="s">
        <v>341</v>
      </c>
      <c r="C56" s="463">
        <f>Mat!C56</f>
        <v>0</v>
      </c>
      <c r="D56" s="464">
        <f>Mat!D56</f>
        <v>0</v>
      </c>
      <c r="E56" s="464">
        <f>Mat!E56</f>
        <v>0</v>
      </c>
      <c r="F56" s="180">
        <f>Mat!F56</f>
        <v>0</v>
      </c>
      <c r="G56" s="180">
        <f>Mat!G56</f>
        <v>0</v>
      </c>
      <c r="H56" s="189">
        <f t="shared" si="1"/>
        <v>0</v>
      </c>
      <c r="I56" s="632">
        <f>Mat!H56</f>
        <v>0</v>
      </c>
      <c r="J56" s="633">
        <f>Mat!J56</f>
        <v>0</v>
      </c>
      <c r="K56" s="634">
        <f>Mat!K56</f>
        <v>0</v>
      </c>
      <c r="L56" s="122"/>
      <c r="M56" s="122"/>
      <c r="N56" s="122"/>
      <c r="O56" s="122"/>
      <c r="P56" s="122"/>
      <c r="Q56" s="122"/>
      <c r="R56" s="122"/>
      <c r="S56" s="122"/>
      <c r="T56" s="388">
        <f t="shared" si="2"/>
        <v>0</v>
      </c>
      <c r="U56" s="388">
        <f t="shared" si="0"/>
        <v>1</v>
      </c>
      <c r="W56" s="379"/>
    </row>
    <row r="57" spans="1:26">
      <c r="B57" s="280"/>
      <c r="C57" s="37"/>
      <c r="D57" s="37"/>
      <c r="E57" s="37"/>
      <c r="F57" s="37"/>
      <c r="G57" s="37"/>
    </row>
    <row r="58" spans="1:26" ht="21">
      <c r="A58" s="276"/>
      <c r="B58" s="306" t="s">
        <v>415</v>
      </c>
      <c r="C58" s="2"/>
      <c r="D58" s="2"/>
      <c r="E58" s="2"/>
      <c r="F58" s="2"/>
      <c r="G58" s="2"/>
      <c r="H58" s="2"/>
      <c r="I58" s="2"/>
      <c r="J58" s="277"/>
      <c r="K58" s="277"/>
      <c r="L58" s="278"/>
      <c r="M58" s="451"/>
      <c r="N58" s="451"/>
      <c r="O58" s="451"/>
      <c r="P58" s="278"/>
    </row>
    <row r="59" spans="1:26">
      <c r="B59" s="284"/>
    </row>
    <row r="60" spans="1:26" ht="15.75" thickBot="1">
      <c r="A60" s="281" t="s">
        <v>420</v>
      </c>
      <c r="B60" s="284"/>
      <c r="M60" s="37"/>
      <c r="N60" s="37"/>
    </row>
    <row r="61" spans="1:26" ht="35.25" customHeight="1">
      <c r="A61" s="614" t="s">
        <v>2</v>
      </c>
      <c r="B61" s="604" t="s">
        <v>414</v>
      </c>
      <c r="C61" s="607" t="s">
        <v>417</v>
      </c>
      <c r="D61" s="604" t="s">
        <v>418</v>
      </c>
      <c r="E61" s="607" t="s">
        <v>419</v>
      </c>
      <c r="F61" s="607" t="s">
        <v>421</v>
      </c>
      <c r="G61" s="607" t="s">
        <v>422</v>
      </c>
      <c r="H61" s="607" t="s">
        <v>423</v>
      </c>
      <c r="I61" s="607" t="s">
        <v>424</v>
      </c>
      <c r="J61" s="607" t="s">
        <v>425</v>
      </c>
      <c r="K61" s="607" t="str">
        <f>UTARA!K61</f>
        <v>LOKASI</v>
      </c>
      <c r="L61" s="435" t="s">
        <v>34</v>
      </c>
      <c r="M61" s="436">
        <f>'SUMMARY OTTV'!H20</f>
        <v>34.663947608761134</v>
      </c>
      <c r="N61" s="437"/>
      <c r="O61" s="437"/>
      <c r="P61" s="437"/>
      <c r="Q61" s="437"/>
      <c r="T61" s="619" t="s">
        <v>279</v>
      </c>
      <c r="U61" s="619" t="s">
        <v>280</v>
      </c>
      <c r="V61" s="395" t="s">
        <v>258</v>
      </c>
      <c r="W61" s="250" t="s">
        <v>281</v>
      </c>
      <c r="X61" s="618" t="s">
        <v>61</v>
      </c>
      <c r="Y61" s="608" t="s">
        <v>25</v>
      </c>
      <c r="Z61" s="608" t="s">
        <v>52</v>
      </c>
    </row>
    <row r="62" spans="1:26" ht="12.75" customHeight="1">
      <c r="A62" s="615"/>
      <c r="B62" s="605"/>
      <c r="C62" s="608"/>
      <c r="D62" s="605"/>
      <c r="E62" s="608"/>
      <c r="F62" s="608"/>
      <c r="G62" s="608"/>
      <c r="H62" s="608"/>
      <c r="I62" s="608"/>
      <c r="J62" s="608"/>
      <c r="K62" s="608"/>
      <c r="L62" s="438"/>
      <c r="M62" s="439"/>
      <c r="N62" s="437"/>
      <c r="O62" s="437"/>
      <c r="P62" s="437"/>
      <c r="Q62" s="437"/>
      <c r="S62" s="37"/>
      <c r="T62" s="619"/>
      <c r="U62" s="619"/>
      <c r="V62" s="395"/>
      <c r="W62" s="250"/>
      <c r="X62" s="618"/>
      <c r="Y62" s="608"/>
      <c r="Z62" s="608"/>
    </row>
    <row r="63" spans="1:26" ht="15.75">
      <c r="A63" s="615"/>
      <c r="B63" s="605"/>
      <c r="C63" s="608"/>
      <c r="D63" s="605"/>
      <c r="E63" s="249" t="s">
        <v>426</v>
      </c>
      <c r="F63" s="608"/>
      <c r="G63" s="608"/>
      <c r="H63" s="249" t="s">
        <v>427</v>
      </c>
      <c r="I63" s="249" t="s">
        <v>428</v>
      </c>
      <c r="J63" s="256" t="s">
        <v>429</v>
      </c>
      <c r="K63" s="608"/>
      <c r="L63" s="440" t="s">
        <v>452</v>
      </c>
      <c r="M63" s="441">
        <f>'SUMMARY OTTV'!H38</f>
        <v>14.000000000000002</v>
      </c>
      <c r="N63" s="437"/>
      <c r="O63" s="437"/>
      <c r="P63" s="437"/>
      <c r="Q63" s="437"/>
      <c r="S63" s="355"/>
      <c r="T63" s="619"/>
      <c r="U63" s="619"/>
      <c r="V63" s="396" t="s">
        <v>239</v>
      </c>
      <c r="W63" s="250"/>
      <c r="X63" s="618"/>
      <c r="Y63" s="54" t="s">
        <v>27</v>
      </c>
      <c r="Z63" s="54"/>
    </row>
    <row r="64" spans="1:26" ht="18.75" customHeight="1" thickBot="1">
      <c r="A64" s="616"/>
      <c r="B64" s="606"/>
      <c r="C64" s="248" t="s">
        <v>112</v>
      </c>
      <c r="D64" s="140" t="s">
        <v>112</v>
      </c>
      <c r="E64" s="248" t="s">
        <v>147</v>
      </c>
      <c r="F64" s="620"/>
      <c r="G64" s="620"/>
      <c r="H64" s="251" t="s">
        <v>261</v>
      </c>
      <c r="I64" s="248"/>
      <c r="J64" s="248" t="s">
        <v>261</v>
      </c>
      <c r="K64" s="620"/>
      <c r="L64" s="442"/>
      <c r="M64" s="443"/>
      <c r="N64" s="444" t="s">
        <v>699</v>
      </c>
      <c r="O64" s="444" t="s">
        <v>700</v>
      </c>
      <c r="P64" s="444" t="s">
        <v>701</v>
      </c>
      <c r="Q64" s="445" t="s">
        <v>702</v>
      </c>
      <c r="T64" s="619"/>
      <c r="U64" s="619"/>
      <c r="V64" s="397" t="s">
        <v>255</v>
      </c>
      <c r="W64" s="241" t="s">
        <v>255</v>
      </c>
      <c r="X64" s="618"/>
      <c r="Y64" s="247"/>
      <c r="Z64" s="247"/>
    </row>
    <row r="65" spans="1:27" s="317" customFormat="1">
      <c r="A65" s="309">
        <v>1</v>
      </c>
      <c r="B65" s="57" t="s">
        <v>525</v>
      </c>
      <c r="C65" s="128">
        <f>UTARA!C65</f>
        <v>4.2</v>
      </c>
      <c r="D65" s="128">
        <f>UTARA!D65</f>
        <v>40</v>
      </c>
      <c r="E65" s="196">
        <f>C65*D65</f>
        <v>168</v>
      </c>
      <c r="F65" s="310" t="str">
        <f>UTARA!F65</f>
        <v>EW 1</v>
      </c>
      <c r="G65" s="311" t="str">
        <f>UTARA!G65</f>
        <v>F1</v>
      </c>
      <c r="H65" s="128">
        <f>UTARA!H65</f>
        <v>23.520000000000003</v>
      </c>
      <c r="I65" s="128">
        <f>UTARA!I65</f>
        <v>1</v>
      </c>
      <c r="J65" s="254">
        <f>I65*E65</f>
        <v>168</v>
      </c>
      <c r="K65" s="312"/>
      <c r="L65" s="446" t="str">
        <f>B104</f>
        <v>Bata Ringan</v>
      </c>
      <c r="M65" s="443" t="str">
        <f>B140</f>
        <v>glass</v>
      </c>
      <c r="N65" s="443" t="str">
        <f>IF($G:$G=0,"-",IF(INDEX($G:$G,MATCH($G:$G,$B:$B,0))=0,"-",INDEX($G:$G,MATCH(G65,$B:$B,0))))</f>
        <v>-</v>
      </c>
      <c r="O65" s="443">
        <f>IF(H65=0,0,SUMIF($B:$B,$N:$N,C:C))</f>
        <v>0</v>
      </c>
      <c r="P65" s="443">
        <f>SUMIF($B:$B,$N:$N,D:D)</f>
        <v>0</v>
      </c>
      <c r="Q65" s="447">
        <f>G176</f>
        <v>1.0011627906976743</v>
      </c>
      <c r="R65" s="313"/>
      <c r="S65" s="356" t="str">
        <f t="shared" ref="S65:S89" si="3">IF(F65="",0,INDEX(B:B,MATCH(F65,A:A,0)))</f>
        <v>Bata Ringan</v>
      </c>
      <c r="T65" s="398">
        <f t="shared" ref="T65:T89" si="4">IF(F65="",0,INDEX(Alfa_Selatan,MATCH(F65,Construction_Name,0)))</f>
        <v>0.5</v>
      </c>
      <c r="U65" s="398">
        <f t="shared" ref="U65:U89" si="5">IF(S65=0,0,VLOOKUP(S65,wall,2,FALSE))</f>
        <v>1.7011384404936403</v>
      </c>
      <c r="V65" s="242">
        <f t="shared" ref="V65:V89" si="6">IF(S65=0,0,VLOOKUP(S65,wall,7,FALSE))</f>
        <v>12</v>
      </c>
      <c r="W65" s="242">
        <f t="shared" ref="W65:W89" si="7">IF(OR(G65="none",G65=0),0,VLOOKUP(G65,fnorth,4,FALSE))</f>
        <v>5.8940000000000001</v>
      </c>
      <c r="X65" s="242">
        <f t="shared" ref="X65:X89" si="8">IF(OR(G65="none",G65=0),0,VLOOKUP(G65,fnorth,7,FALSE))</f>
        <v>1.0011627906976743</v>
      </c>
      <c r="Y65" s="212">
        <f>IF(UTARA!$D$6="","0",(VLOOKUP(UTARA!$D$6,SF,6,FALSE)))</f>
        <v>117</v>
      </c>
      <c r="Z65" s="212">
        <f>IF(UTARA!$D$6="","0",(VLOOKUP(UTARA!$D$6,SF,10,FALSE)))</f>
        <v>5</v>
      </c>
      <c r="AA65" s="316" t="str">
        <f t="shared" ref="AA65:AA89" si="9">IF(G65="",0,IF(G65="none","None",INDEX(C:C,MATCH(G65,B:B,0))))</f>
        <v>glass</v>
      </c>
    </row>
    <row r="66" spans="1:27" s="317" customFormat="1">
      <c r="A66" s="318">
        <v>2</v>
      </c>
      <c r="B66" s="55" t="s">
        <v>526</v>
      </c>
      <c r="C66" s="128"/>
      <c r="D66" s="128"/>
      <c r="E66" s="197">
        <f t="shared" ref="E66:E87" si="10">C66*D66</f>
        <v>0</v>
      </c>
      <c r="F66" s="319"/>
      <c r="G66" s="319"/>
      <c r="H66" s="128"/>
      <c r="I66" s="128"/>
      <c r="J66" s="242">
        <f t="shared" ref="J66:J89" si="11">I66*E66</f>
        <v>0</v>
      </c>
      <c r="K66" s="320"/>
      <c r="L66" s="446">
        <f>B105</f>
        <v>0</v>
      </c>
      <c r="M66" s="443">
        <f t="shared" ref="M66:M89" si="12">B141</f>
        <v>0</v>
      </c>
      <c r="N66" s="443" t="str">
        <f t="shared" ref="N66:N89" si="13">IF($G:$G=0,"-",IF(INDEX($G:$G,MATCH($G:$G,$B:$B,0))=0,"-",INDEX($G:$G,MATCH(G66,$B:$B,0))))</f>
        <v>-</v>
      </c>
      <c r="O66" s="443">
        <f t="shared" ref="O66:O89" si="14">IF(H66=0,0,SUMIF($B:$B,$N:$N,C:C))</f>
        <v>0</v>
      </c>
      <c r="P66" s="443">
        <f t="shared" ref="P66:P89" si="15">SUMIF($B:$B,$N:$N,D:D)</f>
        <v>0</v>
      </c>
      <c r="Q66" s="447">
        <f t="shared" ref="Q66:Q89" si="16">G177</f>
        <v>0</v>
      </c>
      <c r="R66" s="313"/>
      <c r="S66" s="356">
        <f t="shared" si="3"/>
        <v>0</v>
      </c>
      <c r="T66" s="398">
        <f t="shared" si="4"/>
        <v>0</v>
      </c>
      <c r="U66" s="398">
        <f t="shared" si="5"/>
        <v>0</v>
      </c>
      <c r="V66" s="242">
        <f t="shared" si="6"/>
        <v>0</v>
      </c>
      <c r="W66" s="242">
        <f t="shared" si="7"/>
        <v>0</v>
      </c>
      <c r="X66" s="242">
        <f t="shared" si="8"/>
        <v>0</v>
      </c>
      <c r="Y66" s="212">
        <f>Y65</f>
        <v>117</v>
      </c>
      <c r="Z66" s="212">
        <f>Z65</f>
        <v>5</v>
      </c>
      <c r="AA66" s="316">
        <f t="shared" si="9"/>
        <v>0</v>
      </c>
    </row>
    <row r="67" spans="1:27" s="317" customFormat="1">
      <c r="A67" s="318">
        <v>3</v>
      </c>
      <c r="B67" s="55" t="s">
        <v>527</v>
      </c>
      <c r="C67" s="128"/>
      <c r="D67" s="128"/>
      <c r="E67" s="197">
        <f t="shared" si="10"/>
        <v>0</v>
      </c>
      <c r="F67" s="319"/>
      <c r="G67" s="319"/>
      <c r="H67" s="128"/>
      <c r="I67" s="128"/>
      <c r="J67" s="242">
        <f t="shared" si="11"/>
        <v>0</v>
      </c>
      <c r="K67" s="320"/>
      <c r="L67" s="446">
        <f t="shared" ref="L67:L89" si="17">B106</f>
        <v>0</v>
      </c>
      <c r="M67" s="443">
        <f t="shared" si="12"/>
        <v>0</v>
      </c>
      <c r="N67" s="443" t="str">
        <f t="shared" si="13"/>
        <v>-</v>
      </c>
      <c r="O67" s="443">
        <f t="shared" si="14"/>
        <v>0</v>
      </c>
      <c r="P67" s="443">
        <f t="shared" si="15"/>
        <v>0</v>
      </c>
      <c r="Q67" s="447">
        <f t="shared" si="16"/>
        <v>0</v>
      </c>
      <c r="R67" s="313"/>
      <c r="S67" s="356">
        <f t="shared" si="3"/>
        <v>0</v>
      </c>
      <c r="T67" s="398">
        <f t="shared" si="4"/>
        <v>0</v>
      </c>
      <c r="U67" s="398">
        <f t="shared" si="5"/>
        <v>0</v>
      </c>
      <c r="V67" s="242">
        <f t="shared" si="6"/>
        <v>0</v>
      </c>
      <c r="W67" s="242">
        <f t="shared" si="7"/>
        <v>0</v>
      </c>
      <c r="X67" s="242">
        <f t="shared" si="8"/>
        <v>0</v>
      </c>
      <c r="Y67" s="212">
        <f t="shared" ref="Y67:Z89" si="18">Y66</f>
        <v>117</v>
      </c>
      <c r="Z67" s="212">
        <f t="shared" si="18"/>
        <v>5</v>
      </c>
      <c r="AA67" s="316">
        <f t="shared" si="9"/>
        <v>0</v>
      </c>
    </row>
    <row r="68" spans="1:27" s="317" customFormat="1">
      <c r="A68" s="318">
        <v>4</v>
      </c>
      <c r="B68" s="55" t="s">
        <v>528</v>
      </c>
      <c r="C68" s="128"/>
      <c r="D68" s="128"/>
      <c r="E68" s="197">
        <f t="shared" si="10"/>
        <v>0</v>
      </c>
      <c r="F68" s="319"/>
      <c r="G68" s="319"/>
      <c r="H68" s="128"/>
      <c r="I68" s="128"/>
      <c r="J68" s="242">
        <f t="shared" si="11"/>
        <v>0</v>
      </c>
      <c r="K68" s="320"/>
      <c r="L68" s="446">
        <f t="shared" si="17"/>
        <v>0</v>
      </c>
      <c r="M68" s="443">
        <f t="shared" si="12"/>
        <v>0</v>
      </c>
      <c r="N68" s="443" t="str">
        <f t="shared" si="13"/>
        <v>-</v>
      </c>
      <c r="O68" s="443">
        <f t="shared" si="14"/>
        <v>0</v>
      </c>
      <c r="P68" s="443">
        <f t="shared" si="15"/>
        <v>0</v>
      </c>
      <c r="Q68" s="447">
        <f t="shared" si="16"/>
        <v>0</v>
      </c>
      <c r="R68" s="313"/>
      <c r="S68" s="356">
        <f t="shared" si="3"/>
        <v>0</v>
      </c>
      <c r="T68" s="398">
        <f t="shared" si="4"/>
        <v>0</v>
      </c>
      <c r="U68" s="398">
        <f t="shared" si="5"/>
        <v>0</v>
      </c>
      <c r="V68" s="242">
        <f t="shared" si="6"/>
        <v>0</v>
      </c>
      <c r="W68" s="242">
        <f t="shared" si="7"/>
        <v>0</v>
      </c>
      <c r="X68" s="242">
        <f t="shared" si="8"/>
        <v>0</v>
      </c>
      <c r="Y68" s="212">
        <f t="shared" si="18"/>
        <v>117</v>
      </c>
      <c r="Z68" s="212">
        <f t="shared" si="18"/>
        <v>5</v>
      </c>
      <c r="AA68" s="316">
        <f t="shared" si="9"/>
        <v>0</v>
      </c>
    </row>
    <row r="69" spans="1:27" s="317" customFormat="1">
      <c r="A69" s="318">
        <v>5</v>
      </c>
      <c r="B69" s="55" t="s">
        <v>529</v>
      </c>
      <c r="C69" s="128"/>
      <c r="D69" s="128"/>
      <c r="E69" s="197">
        <f t="shared" si="10"/>
        <v>0</v>
      </c>
      <c r="F69" s="319"/>
      <c r="G69" s="319"/>
      <c r="H69" s="128"/>
      <c r="I69" s="128"/>
      <c r="J69" s="242">
        <f t="shared" si="11"/>
        <v>0</v>
      </c>
      <c r="K69" s="320"/>
      <c r="L69" s="446">
        <f t="shared" si="17"/>
        <v>0</v>
      </c>
      <c r="M69" s="443">
        <f t="shared" si="12"/>
        <v>0</v>
      </c>
      <c r="N69" s="443" t="str">
        <f t="shared" si="13"/>
        <v>-</v>
      </c>
      <c r="O69" s="443">
        <f t="shared" si="14"/>
        <v>0</v>
      </c>
      <c r="P69" s="443">
        <f t="shared" si="15"/>
        <v>0</v>
      </c>
      <c r="Q69" s="447">
        <f t="shared" si="16"/>
        <v>0</v>
      </c>
      <c r="R69" s="313"/>
      <c r="S69" s="356">
        <f t="shared" si="3"/>
        <v>0</v>
      </c>
      <c r="T69" s="398">
        <f t="shared" si="4"/>
        <v>0</v>
      </c>
      <c r="U69" s="398">
        <f t="shared" si="5"/>
        <v>0</v>
      </c>
      <c r="V69" s="242">
        <f t="shared" si="6"/>
        <v>0</v>
      </c>
      <c r="W69" s="242">
        <f t="shared" si="7"/>
        <v>0</v>
      </c>
      <c r="X69" s="242">
        <f t="shared" si="8"/>
        <v>0</v>
      </c>
      <c r="Y69" s="212">
        <f t="shared" si="18"/>
        <v>117</v>
      </c>
      <c r="Z69" s="212">
        <f t="shared" si="18"/>
        <v>5</v>
      </c>
      <c r="AA69" s="316">
        <f t="shared" si="9"/>
        <v>0</v>
      </c>
    </row>
    <row r="70" spans="1:27" s="317" customFormat="1">
      <c r="A70" s="318">
        <v>6</v>
      </c>
      <c r="B70" s="55" t="s">
        <v>530</v>
      </c>
      <c r="C70" s="128"/>
      <c r="D70" s="128"/>
      <c r="E70" s="197">
        <f t="shared" si="10"/>
        <v>0</v>
      </c>
      <c r="F70" s="319"/>
      <c r="G70" s="319"/>
      <c r="H70" s="128"/>
      <c r="I70" s="128"/>
      <c r="J70" s="242">
        <f t="shared" si="11"/>
        <v>0</v>
      </c>
      <c r="K70" s="320"/>
      <c r="L70" s="446">
        <f t="shared" si="17"/>
        <v>0</v>
      </c>
      <c r="M70" s="443">
        <f t="shared" si="12"/>
        <v>0</v>
      </c>
      <c r="N70" s="443" t="str">
        <f t="shared" si="13"/>
        <v>-</v>
      </c>
      <c r="O70" s="443">
        <f t="shared" si="14"/>
        <v>0</v>
      </c>
      <c r="P70" s="443">
        <f t="shared" si="15"/>
        <v>0</v>
      </c>
      <c r="Q70" s="447">
        <f t="shared" si="16"/>
        <v>0</v>
      </c>
      <c r="R70" s="313"/>
      <c r="S70" s="356">
        <f t="shared" si="3"/>
        <v>0</v>
      </c>
      <c r="T70" s="398">
        <f t="shared" si="4"/>
        <v>0</v>
      </c>
      <c r="U70" s="398">
        <f t="shared" si="5"/>
        <v>0</v>
      </c>
      <c r="V70" s="242">
        <f t="shared" si="6"/>
        <v>0</v>
      </c>
      <c r="W70" s="242">
        <f t="shared" si="7"/>
        <v>0</v>
      </c>
      <c r="X70" s="242">
        <f t="shared" si="8"/>
        <v>0</v>
      </c>
      <c r="Y70" s="212">
        <f t="shared" si="18"/>
        <v>117</v>
      </c>
      <c r="Z70" s="212">
        <f t="shared" si="18"/>
        <v>5</v>
      </c>
      <c r="AA70" s="316">
        <f t="shared" si="9"/>
        <v>0</v>
      </c>
    </row>
    <row r="71" spans="1:27" s="317" customFormat="1">
      <c r="A71" s="318">
        <v>7</v>
      </c>
      <c r="B71" s="55" t="s">
        <v>531</v>
      </c>
      <c r="C71" s="128"/>
      <c r="D71" s="128"/>
      <c r="E71" s="197">
        <f t="shared" si="10"/>
        <v>0</v>
      </c>
      <c r="F71" s="319"/>
      <c r="G71" s="319"/>
      <c r="H71" s="128"/>
      <c r="I71" s="128"/>
      <c r="J71" s="242">
        <f t="shared" si="11"/>
        <v>0</v>
      </c>
      <c r="K71" s="320"/>
      <c r="L71" s="446">
        <f t="shared" si="17"/>
        <v>0</v>
      </c>
      <c r="M71" s="443">
        <f t="shared" si="12"/>
        <v>0</v>
      </c>
      <c r="N71" s="443" t="str">
        <f t="shared" si="13"/>
        <v>-</v>
      </c>
      <c r="O71" s="443">
        <f t="shared" si="14"/>
        <v>0</v>
      </c>
      <c r="P71" s="443">
        <f t="shared" si="15"/>
        <v>0</v>
      </c>
      <c r="Q71" s="447">
        <f t="shared" si="16"/>
        <v>0</v>
      </c>
      <c r="R71" s="313"/>
      <c r="S71" s="356">
        <f t="shared" si="3"/>
        <v>0</v>
      </c>
      <c r="T71" s="398">
        <f t="shared" si="4"/>
        <v>0</v>
      </c>
      <c r="U71" s="398">
        <f t="shared" si="5"/>
        <v>0</v>
      </c>
      <c r="V71" s="242">
        <f t="shared" si="6"/>
        <v>0</v>
      </c>
      <c r="W71" s="242">
        <f t="shared" si="7"/>
        <v>0</v>
      </c>
      <c r="X71" s="242">
        <f t="shared" si="8"/>
        <v>0</v>
      </c>
      <c r="Y71" s="212">
        <f t="shared" si="18"/>
        <v>117</v>
      </c>
      <c r="Z71" s="212">
        <f t="shared" si="18"/>
        <v>5</v>
      </c>
      <c r="AA71" s="316">
        <f t="shared" si="9"/>
        <v>0</v>
      </c>
    </row>
    <row r="72" spans="1:27" s="317" customFormat="1">
      <c r="A72" s="318">
        <v>8</v>
      </c>
      <c r="B72" s="55" t="s">
        <v>532</v>
      </c>
      <c r="C72" s="128"/>
      <c r="D72" s="128"/>
      <c r="E72" s="197">
        <f t="shared" si="10"/>
        <v>0</v>
      </c>
      <c r="F72" s="319"/>
      <c r="G72" s="319"/>
      <c r="H72" s="128"/>
      <c r="I72" s="128"/>
      <c r="J72" s="242">
        <f t="shared" si="11"/>
        <v>0</v>
      </c>
      <c r="K72" s="320"/>
      <c r="L72" s="446">
        <f t="shared" si="17"/>
        <v>0</v>
      </c>
      <c r="M72" s="443">
        <f t="shared" si="12"/>
        <v>0</v>
      </c>
      <c r="N72" s="443" t="str">
        <f t="shared" si="13"/>
        <v>-</v>
      </c>
      <c r="O72" s="443">
        <f t="shared" si="14"/>
        <v>0</v>
      </c>
      <c r="P72" s="443">
        <f t="shared" si="15"/>
        <v>0</v>
      </c>
      <c r="Q72" s="447">
        <f t="shared" si="16"/>
        <v>0</v>
      </c>
      <c r="R72" s="313"/>
      <c r="S72" s="356">
        <f t="shared" si="3"/>
        <v>0</v>
      </c>
      <c r="T72" s="398">
        <f t="shared" si="4"/>
        <v>0</v>
      </c>
      <c r="U72" s="398">
        <f t="shared" si="5"/>
        <v>0</v>
      </c>
      <c r="V72" s="242">
        <f t="shared" si="6"/>
        <v>0</v>
      </c>
      <c r="W72" s="242">
        <f t="shared" si="7"/>
        <v>0</v>
      </c>
      <c r="X72" s="242">
        <f t="shared" si="8"/>
        <v>0</v>
      </c>
      <c r="Y72" s="212">
        <f t="shared" si="18"/>
        <v>117</v>
      </c>
      <c r="Z72" s="212">
        <f t="shared" si="18"/>
        <v>5</v>
      </c>
      <c r="AA72" s="316">
        <f t="shared" si="9"/>
        <v>0</v>
      </c>
    </row>
    <row r="73" spans="1:27" s="317" customFormat="1">
      <c r="A73" s="318">
        <v>9</v>
      </c>
      <c r="B73" s="55" t="s">
        <v>533</v>
      </c>
      <c r="C73" s="128"/>
      <c r="D73" s="128"/>
      <c r="E73" s="197">
        <f t="shared" si="10"/>
        <v>0</v>
      </c>
      <c r="F73" s="319"/>
      <c r="G73" s="319"/>
      <c r="H73" s="128"/>
      <c r="I73" s="128"/>
      <c r="J73" s="242">
        <f t="shared" si="11"/>
        <v>0</v>
      </c>
      <c r="K73" s="320"/>
      <c r="L73" s="446">
        <f t="shared" si="17"/>
        <v>0</v>
      </c>
      <c r="M73" s="443">
        <f t="shared" si="12"/>
        <v>0</v>
      </c>
      <c r="N73" s="443" t="str">
        <f t="shared" si="13"/>
        <v>-</v>
      </c>
      <c r="O73" s="443">
        <f t="shared" si="14"/>
        <v>0</v>
      </c>
      <c r="P73" s="443">
        <f t="shared" si="15"/>
        <v>0</v>
      </c>
      <c r="Q73" s="447">
        <f t="shared" si="16"/>
        <v>0</v>
      </c>
      <c r="R73" s="313"/>
      <c r="S73" s="356">
        <f t="shared" si="3"/>
        <v>0</v>
      </c>
      <c r="T73" s="398">
        <f t="shared" si="4"/>
        <v>0</v>
      </c>
      <c r="U73" s="398">
        <f t="shared" si="5"/>
        <v>0</v>
      </c>
      <c r="V73" s="242">
        <f t="shared" si="6"/>
        <v>0</v>
      </c>
      <c r="W73" s="242">
        <f t="shared" si="7"/>
        <v>0</v>
      </c>
      <c r="X73" s="242">
        <f t="shared" si="8"/>
        <v>0</v>
      </c>
      <c r="Y73" s="212">
        <f t="shared" si="18"/>
        <v>117</v>
      </c>
      <c r="Z73" s="212">
        <f t="shared" si="18"/>
        <v>5</v>
      </c>
      <c r="AA73" s="316">
        <f t="shared" si="9"/>
        <v>0</v>
      </c>
    </row>
    <row r="74" spans="1:27" s="317" customFormat="1">
      <c r="A74" s="318">
        <v>10</v>
      </c>
      <c r="B74" s="55" t="s">
        <v>534</v>
      </c>
      <c r="C74" s="128"/>
      <c r="D74" s="128"/>
      <c r="E74" s="197">
        <f t="shared" si="10"/>
        <v>0</v>
      </c>
      <c r="F74" s="319"/>
      <c r="G74" s="319"/>
      <c r="H74" s="128"/>
      <c r="I74" s="128"/>
      <c r="J74" s="242">
        <f t="shared" si="11"/>
        <v>0</v>
      </c>
      <c r="K74" s="320"/>
      <c r="L74" s="446">
        <f t="shared" si="17"/>
        <v>0</v>
      </c>
      <c r="M74" s="443">
        <f t="shared" si="12"/>
        <v>0</v>
      </c>
      <c r="N74" s="443" t="str">
        <f t="shared" si="13"/>
        <v>-</v>
      </c>
      <c r="O74" s="443">
        <f t="shared" si="14"/>
        <v>0</v>
      </c>
      <c r="P74" s="443">
        <f t="shared" si="15"/>
        <v>0</v>
      </c>
      <c r="Q74" s="447">
        <f t="shared" si="16"/>
        <v>0</v>
      </c>
      <c r="R74" s="313"/>
      <c r="S74" s="356">
        <f t="shared" si="3"/>
        <v>0</v>
      </c>
      <c r="T74" s="398">
        <f t="shared" si="4"/>
        <v>0</v>
      </c>
      <c r="U74" s="398">
        <f t="shared" si="5"/>
        <v>0</v>
      </c>
      <c r="V74" s="242">
        <f t="shared" si="6"/>
        <v>0</v>
      </c>
      <c r="W74" s="242">
        <f t="shared" si="7"/>
        <v>0</v>
      </c>
      <c r="X74" s="242">
        <f t="shared" si="8"/>
        <v>0</v>
      </c>
      <c r="Y74" s="212">
        <f t="shared" si="18"/>
        <v>117</v>
      </c>
      <c r="Z74" s="212">
        <f t="shared" si="18"/>
        <v>5</v>
      </c>
      <c r="AA74" s="316">
        <f t="shared" si="9"/>
        <v>0</v>
      </c>
    </row>
    <row r="75" spans="1:27" s="317" customFormat="1">
      <c r="A75" s="318">
        <v>11</v>
      </c>
      <c r="B75" s="55" t="s">
        <v>535</v>
      </c>
      <c r="C75" s="128"/>
      <c r="D75" s="128"/>
      <c r="E75" s="197">
        <f t="shared" si="10"/>
        <v>0</v>
      </c>
      <c r="F75" s="319"/>
      <c r="G75" s="319"/>
      <c r="H75" s="128"/>
      <c r="I75" s="128"/>
      <c r="J75" s="242">
        <f t="shared" si="11"/>
        <v>0</v>
      </c>
      <c r="K75" s="320"/>
      <c r="L75" s="446">
        <f t="shared" si="17"/>
        <v>0</v>
      </c>
      <c r="M75" s="443">
        <f t="shared" si="12"/>
        <v>0</v>
      </c>
      <c r="N75" s="443" t="str">
        <f t="shared" si="13"/>
        <v>-</v>
      </c>
      <c r="O75" s="443">
        <f t="shared" si="14"/>
        <v>0</v>
      </c>
      <c r="P75" s="443">
        <f t="shared" si="15"/>
        <v>0</v>
      </c>
      <c r="Q75" s="447">
        <f t="shared" si="16"/>
        <v>0</v>
      </c>
      <c r="R75" s="313"/>
      <c r="S75" s="356">
        <f t="shared" si="3"/>
        <v>0</v>
      </c>
      <c r="T75" s="398">
        <f t="shared" si="4"/>
        <v>0</v>
      </c>
      <c r="U75" s="398">
        <f t="shared" si="5"/>
        <v>0</v>
      </c>
      <c r="V75" s="242">
        <f t="shared" si="6"/>
        <v>0</v>
      </c>
      <c r="W75" s="242">
        <f t="shared" si="7"/>
        <v>0</v>
      </c>
      <c r="X75" s="242">
        <f t="shared" si="8"/>
        <v>0</v>
      </c>
      <c r="Y75" s="212">
        <f t="shared" si="18"/>
        <v>117</v>
      </c>
      <c r="Z75" s="212">
        <f t="shared" si="18"/>
        <v>5</v>
      </c>
      <c r="AA75" s="316">
        <f t="shared" si="9"/>
        <v>0</v>
      </c>
    </row>
    <row r="76" spans="1:27" s="317" customFormat="1">
      <c r="A76" s="318">
        <v>12</v>
      </c>
      <c r="B76" s="55" t="s">
        <v>536</v>
      </c>
      <c r="C76" s="128"/>
      <c r="D76" s="128"/>
      <c r="E76" s="197">
        <f t="shared" si="10"/>
        <v>0</v>
      </c>
      <c r="F76" s="319"/>
      <c r="G76" s="319"/>
      <c r="H76" s="128"/>
      <c r="I76" s="128"/>
      <c r="J76" s="242">
        <f t="shared" si="11"/>
        <v>0</v>
      </c>
      <c r="K76" s="320"/>
      <c r="L76" s="446">
        <f t="shared" si="17"/>
        <v>0</v>
      </c>
      <c r="M76" s="443">
        <f t="shared" si="12"/>
        <v>0</v>
      </c>
      <c r="N76" s="443" t="str">
        <f t="shared" si="13"/>
        <v>-</v>
      </c>
      <c r="O76" s="443">
        <f t="shared" si="14"/>
        <v>0</v>
      </c>
      <c r="P76" s="443">
        <f t="shared" si="15"/>
        <v>0</v>
      </c>
      <c r="Q76" s="447">
        <f t="shared" si="16"/>
        <v>0</v>
      </c>
      <c r="R76" s="313"/>
      <c r="S76" s="356">
        <f t="shared" si="3"/>
        <v>0</v>
      </c>
      <c r="T76" s="398">
        <f t="shared" si="4"/>
        <v>0</v>
      </c>
      <c r="U76" s="398">
        <f t="shared" si="5"/>
        <v>0</v>
      </c>
      <c r="V76" s="242">
        <f t="shared" si="6"/>
        <v>0</v>
      </c>
      <c r="W76" s="242">
        <f t="shared" si="7"/>
        <v>0</v>
      </c>
      <c r="X76" s="242">
        <f t="shared" si="8"/>
        <v>0</v>
      </c>
      <c r="Y76" s="212">
        <f t="shared" si="18"/>
        <v>117</v>
      </c>
      <c r="Z76" s="212">
        <f t="shared" si="18"/>
        <v>5</v>
      </c>
      <c r="AA76" s="316">
        <f t="shared" si="9"/>
        <v>0</v>
      </c>
    </row>
    <row r="77" spans="1:27" s="317" customFormat="1">
      <c r="A77" s="318">
        <v>13</v>
      </c>
      <c r="B77" s="55" t="s">
        <v>537</v>
      </c>
      <c r="C77" s="128"/>
      <c r="D77" s="128"/>
      <c r="E77" s="197">
        <f t="shared" si="10"/>
        <v>0</v>
      </c>
      <c r="F77" s="319"/>
      <c r="G77" s="319"/>
      <c r="H77" s="128"/>
      <c r="I77" s="128"/>
      <c r="J77" s="242">
        <f t="shared" si="11"/>
        <v>0</v>
      </c>
      <c r="K77" s="320"/>
      <c r="L77" s="446">
        <f t="shared" si="17"/>
        <v>0</v>
      </c>
      <c r="M77" s="443">
        <f t="shared" si="12"/>
        <v>0</v>
      </c>
      <c r="N77" s="443" t="str">
        <f t="shared" si="13"/>
        <v>-</v>
      </c>
      <c r="O77" s="443">
        <f t="shared" si="14"/>
        <v>0</v>
      </c>
      <c r="P77" s="443">
        <f t="shared" si="15"/>
        <v>0</v>
      </c>
      <c r="Q77" s="447">
        <f t="shared" si="16"/>
        <v>0</v>
      </c>
      <c r="R77" s="313"/>
      <c r="S77" s="356">
        <f t="shared" si="3"/>
        <v>0</v>
      </c>
      <c r="T77" s="398">
        <f t="shared" si="4"/>
        <v>0</v>
      </c>
      <c r="U77" s="398">
        <f t="shared" si="5"/>
        <v>0</v>
      </c>
      <c r="V77" s="242">
        <f t="shared" si="6"/>
        <v>0</v>
      </c>
      <c r="W77" s="242">
        <f t="shared" si="7"/>
        <v>0</v>
      </c>
      <c r="X77" s="242">
        <f t="shared" si="8"/>
        <v>0</v>
      </c>
      <c r="Y77" s="212">
        <f t="shared" si="18"/>
        <v>117</v>
      </c>
      <c r="Z77" s="212">
        <f t="shared" si="18"/>
        <v>5</v>
      </c>
      <c r="AA77" s="316">
        <f t="shared" si="9"/>
        <v>0</v>
      </c>
    </row>
    <row r="78" spans="1:27" s="317" customFormat="1">
      <c r="A78" s="318">
        <v>14</v>
      </c>
      <c r="B78" s="55" t="s">
        <v>538</v>
      </c>
      <c r="C78" s="128"/>
      <c r="D78" s="128"/>
      <c r="E78" s="197">
        <f t="shared" si="10"/>
        <v>0</v>
      </c>
      <c r="F78" s="319"/>
      <c r="G78" s="319"/>
      <c r="H78" s="128"/>
      <c r="I78" s="128"/>
      <c r="J78" s="242">
        <f t="shared" si="11"/>
        <v>0</v>
      </c>
      <c r="K78" s="320"/>
      <c r="L78" s="446">
        <f t="shared" si="17"/>
        <v>0</v>
      </c>
      <c r="M78" s="443">
        <f t="shared" si="12"/>
        <v>0</v>
      </c>
      <c r="N78" s="443" t="str">
        <f t="shared" si="13"/>
        <v>-</v>
      </c>
      <c r="O78" s="443">
        <f t="shared" si="14"/>
        <v>0</v>
      </c>
      <c r="P78" s="443">
        <f t="shared" si="15"/>
        <v>0</v>
      </c>
      <c r="Q78" s="447">
        <f t="shared" si="16"/>
        <v>0</v>
      </c>
      <c r="R78" s="313"/>
      <c r="S78" s="356">
        <f t="shared" si="3"/>
        <v>0</v>
      </c>
      <c r="T78" s="398">
        <f t="shared" si="4"/>
        <v>0</v>
      </c>
      <c r="U78" s="398">
        <f t="shared" si="5"/>
        <v>0</v>
      </c>
      <c r="V78" s="242">
        <f t="shared" si="6"/>
        <v>0</v>
      </c>
      <c r="W78" s="242">
        <f t="shared" si="7"/>
        <v>0</v>
      </c>
      <c r="X78" s="242">
        <f t="shared" si="8"/>
        <v>0</v>
      </c>
      <c r="Y78" s="212">
        <f t="shared" si="18"/>
        <v>117</v>
      </c>
      <c r="Z78" s="212">
        <f t="shared" si="18"/>
        <v>5</v>
      </c>
      <c r="AA78" s="316">
        <f t="shared" si="9"/>
        <v>0</v>
      </c>
    </row>
    <row r="79" spans="1:27" s="317" customFormat="1">
      <c r="A79" s="318">
        <v>15</v>
      </c>
      <c r="B79" s="55" t="s">
        <v>539</v>
      </c>
      <c r="C79" s="128"/>
      <c r="D79" s="128"/>
      <c r="E79" s="197">
        <f t="shared" si="10"/>
        <v>0</v>
      </c>
      <c r="F79" s="319"/>
      <c r="G79" s="319"/>
      <c r="H79" s="128"/>
      <c r="I79" s="128"/>
      <c r="J79" s="242">
        <f t="shared" si="11"/>
        <v>0</v>
      </c>
      <c r="K79" s="320"/>
      <c r="L79" s="446">
        <f t="shared" si="17"/>
        <v>0</v>
      </c>
      <c r="M79" s="443">
        <f t="shared" si="12"/>
        <v>0</v>
      </c>
      <c r="N79" s="443" t="str">
        <f t="shared" si="13"/>
        <v>-</v>
      </c>
      <c r="O79" s="443">
        <f t="shared" si="14"/>
        <v>0</v>
      </c>
      <c r="P79" s="443">
        <f t="shared" si="15"/>
        <v>0</v>
      </c>
      <c r="Q79" s="447">
        <f t="shared" si="16"/>
        <v>0</v>
      </c>
      <c r="R79" s="313"/>
      <c r="S79" s="356">
        <f t="shared" si="3"/>
        <v>0</v>
      </c>
      <c r="T79" s="398">
        <f t="shared" si="4"/>
        <v>0</v>
      </c>
      <c r="U79" s="398">
        <f t="shared" si="5"/>
        <v>0</v>
      </c>
      <c r="V79" s="242">
        <f t="shared" si="6"/>
        <v>0</v>
      </c>
      <c r="W79" s="242">
        <f t="shared" si="7"/>
        <v>0</v>
      </c>
      <c r="X79" s="242">
        <f t="shared" si="8"/>
        <v>0</v>
      </c>
      <c r="Y79" s="212">
        <f t="shared" si="18"/>
        <v>117</v>
      </c>
      <c r="Z79" s="212">
        <f t="shared" si="18"/>
        <v>5</v>
      </c>
      <c r="AA79" s="316">
        <f t="shared" si="9"/>
        <v>0</v>
      </c>
    </row>
    <row r="80" spans="1:27" s="317" customFormat="1">
      <c r="A80" s="318">
        <v>16</v>
      </c>
      <c r="B80" s="55" t="s">
        <v>540</v>
      </c>
      <c r="C80" s="128"/>
      <c r="D80" s="128"/>
      <c r="E80" s="197">
        <f t="shared" si="10"/>
        <v>0</v>
      </c>
      <c r="F80" s="319"/>
      <c r="G80" s="319"/>
      <c r="H80" s="128"/>
      <c r="I80" s="128"/>
      <c r="J80" s="242">
        <f t="shared" si="11"/>
        <v>0</v>
      </c>
      <c r="K80" s="320"/>
      <c r="L80" s="446">
        <f t="shared" si="17"/>
        <v>0</v>
      </c>
      <c r="M80" s="443">
        <f t="shared" si="12"/>
        <v>0</v>
      </c>
      <c r="N80" s="443" t="str">
        <f t="shared" si="13"/>
        <v>-</v>
      </c>
      <c r="O80" s="443">
        <f t="shared" si="14"/>
        <v>0</v>
      </c>
      <c r="P80" s="443">
        <f t="shared" si="15"/>
        <v>0</v>
      </c>
      <c r="Q80" s="447">
        <f t="shared" si="16"/>
        <v>0</v>
      </c>
      <c r="R80" s="313"/>
      <c r="S80" s="356">
        <f t="shared" si="3"/>
        <v>0</v>
      </c>
      <c r="T80" s="398">
        <f t="shared" si="4"/>
        <v>0</v>
      </c>
      <c r="U80" s="398">
        <f t="shared" si="5"/>
        <v>0</v>
      </c>
      <c r="V80" s="242">
        <f t="shared" si="6"/>
        <v>0</v>
      </c>
      <c r="W80" s="242">
        <f t="shared" si="7"/>
        <v>0</v>
      </c>
      <c r="X80" s="242">
        <f t="shared" si="8"/>
        <v>0</v>
      </c>
      <c r="Y80" s="212">
        <f t="shared" si="18"/>
        <v>117</v>
      </c>
      <c r="Z80" s="212">
        <f t="shared" si="18"/>
        <v>5</v>
      </c>
      <c r="AA80" s="316">
        <f t="shared" si="9"/>
        <v>0</v>
      </c>
    </row>
    <row r="81" spans="1:27" s="317" customFormat="1">
      <c r="A81" s="318">
        <v>17</v>
      </c>
      <c r="B81" s="55" t="s">
        <v>541</v>
      </c>
      <c r="C81" s="128"/>
      <c r="D81" s="128"/>
      <c r="E81" s="197">
        <f t="shared" si="10"/>
        <v>0</v>
      </c>
      <c r="F81" s="319"/>
      <c r="G81" s="319"/>
      <c r="H81" s="128"/>
      <c r="I81" s="128"/>
      <c r="J81" s="242">
        <f t="shared" si="11"/>
        <v>0</v>
      </c>
      <c r="K81" s="320"/>
      <c r="L81" s="446">
        <f t="shared" si="17"/>
        <v>0</v>
      </c>
      <c r="M81" s="443">
        <f t="shared" si="12"/>
        <v>0</v>
      </c>
      <c r="N81" s="443" t="str">
        <f t="shared" si="13"/>
        <v>-</v>
      </c>
      <c r="O81" s="443">
        <f t="shared" si="14"/>
        <v>0</v>
      </c>
      <c r="P81" s="443">
        <f t="shared" si="15"/>
        <v>0</v>
      </c>
      <c r="Q81" s="447">
        <f t="shared" si="16"/>
        <v>0</v>
      </c>
      <c r="R81" s="313"/>
      <c r="S81" s="356">
        <f t="shared" si="3"/>
        <v>0</v>
      </c>
      <c r="T81" s="398">
        <f t="shared" si="4"/>
        <v>0</v>
      </c>
      <c r="U81" s="398">
        <f t="shared" si="5"/>
        <v>0</v>
      </c>
      <c r="V81" s="242">
        <f t="shared" si="6"/>
        <v>0</v>
      </c>
      <c r="W81" s="242">
        <f t="shared" si="7"/>
        <v>0</v>
      </c>
      <c r="X81" s="242">
        <f t="shared" si="8"/>
        <v>0</v>
      </c>
      <c r="Y81" s="212">
        <f t="shared" si="18"/>
        <v>117</v>
      </c>
      <c r="Z81" s="212">
        <f t="shared" si="18"/>
        <v>5</v>
      </c>
      <c r="AA81" s="316">
        <f t="shared" si="9"/>
        <v>0</v>
      </c>
    </row>
    <row r="82" spans="1:27" s="317" customFormat="1">
      <c r="A82" s="318">
        <v>18</v>
      </c>
      <c r="B82" s="55" t="s">
        <v>542</v>
      </c>
      <c r="C82" s="128"/>
      <c r="D82" s="128"/>
      <c r="E82" s="197">
        <f t="shared" si="10"/>
        <v>0</v>
      </c>
      <c r="F82" s="319"/>
      <c r="G82" s="319"/>
      <c r="H82" s="128"/>
      <c r="I82" s="128"/>
      <c r="J82" s="242">
        <f t="shared" si="11"/>
        <v>0</v>
      </c>
      <c r="K82" s="320"/>
      <c r="L82" s="446">
        <f t="shared" si="17"/>
        <v>0</v>
      </c>
      <c r="M82" s="443">
        <f t="shared" si="12"/>
        <v>0</v>
      </c>
      <c r="N82" s="443" t="str">
        <f t="shared" si="13"/>
        <v>-</v>
      </c>
      <c r="O82" s="443">
        <f t="shared" si="14"/>
        <v>0</v>
      </c>
      <c r="P82" s="443">
        <f t="shared" si="15"/>
        <v>0</v>
      </c>
      <c r="Q82" s="447">
        <f t="shared" si="16"/>
        <v>0</v>
      </c>
      <c r="R82" s="313"/>
      <c r="S82" s="356">
        <f t="shared" si="3"/>
        <v>0</v>
      </c>
      <c r="T82" s="398">
        <f t="shared" si="4"/>
        <v>0</v>
      </c>
      <c r="U82" s="398">
        <f t="shared" si="5"/>
        <v>0</v>
      </c>
      <c r="V82" s="242">
        <f t="shared" si="6"/>
        <v>0</v>
      </c>
      <c r="W82" s="242">
        <f t="shared" si="7"/>
        <v>0</v>
      </c>
      <c r="X82" s="242">
        <f t="shared" si="8"/>
        <v>0</v>
      </c>
      <c r="Y82" s="212">
        <f t="shared" si="18"/>
        <v>117</v>
      </c>
      <c r="Z82" s="212">
        <f t="shared" si="18"/>
        <v>5</v>
      </c>
      <c r="AA82" s="316">
        <f t="shared" si="9"/>
        <v>0</v>
      </c>
    </row>
    <row r="83" spans="1:27" s="317" customFormat="1">
      <c r="A83" s="318">
        <v>19</v>
      </c>
      <c r="B83" s="55" t="s">
        <v>543</v>
      </c>
      <c r="C83" s="128"/>
      <c r="D83" s="128"/>
      <c r="E83" s="197">
        <f t="shared" si="10"/>
        <v>0</v>
      </c>
      <c r="F83" s="319"/>
      <c r="G83" s="319"/>
      <c r="H83" s="128"/>
      <c r="I83" s="128"/>
      <c r="J83" s="242">
        <f t="shared" si="11"/>
        <v>0</v>
      </c>
      <c r="K83" s="320"/>
      <c r="L83" s="446">
        <f t="shared" si="17"/>
        <v>0</v>
      </c>
      <c r="M83" s="443">
        <f t="shared" si="12"/>
        <v>0</v>
      </c>
      <c r="N83" s="443" t="str">
        <f t="shared" si="13"/>
        <v>-</v>
      </c>
      <c r="O83" s="443">
        <f t="shared" si="14"/>
        <v>0</v>
      </c>
      <c r="P83" s="443">
        <f t="shared" si="15"/>
        <v>0</v>
      </c>
      <c r="Q83" s="447">
        <f t="shared" si="16"/>
        <v>0</v>
      </c>
      <c r="R83" s="313"/>
      <c r="S83" s="356">
        <f t="shared" si="3"/>
        <v>0</v>
      </c>
      <c r="T83" s="398">
        <f t="shared" si="4"/>
        <v>0</v>
      </c>
      <c r="U83" s="398">
        <f t="shared" si="5"/>
        <v>0</v>
      </c>
      <c r="V83" s="242">
        <f t="shared" si="6"/>
        <v>0</v>
      </c>
      <c r="W83" s="242">
        <f t="shared" si="7"/>
        <v>0</v>
      </c>
      <c r="X83" s="242">
        <f t="shared" si="8"/>
        <v>0</v>
      </c>
      <c r="Y83" s="212">
        <f t="shared" si="18"/>
        <v>117</v>
      </c>
      <c r="Z83" s="212">
        <f t="shared" si="18"/>
        <v>5</v>
      </c>
      <c r="AA83" s="316">
        <f t="shared" si="9"/>
        <v>0</v>
      </c>
    </row>
    <row r="84" spans="1:27" s="317" customFormat="1">
      <c r="A84" s="318">
        <v>20</v>
      </c>
      <c r="B84" s="55" t="s">
        <v>544</v>
      </c>
      <c r="C84" s="128"/>
      <c r="D84" s="128"/>
      <c r="E84" s="197">
        <f t="shared" si="10"/>
        <v>0</v>
      </c>
      <c r="F84" s="319"/>
      <c r="G84" s="319"/>
      <c r="H84" s="128"/>
      <c r="I84" s="128"/>
      <c r="J84" s="242">
        <f t="shared" si="11"/>
        <v>0</v>
      </c>
      <c r="K84" s="320"/>
      <c r="L84" s="446">
        <f t="shared" si="17"/>
        <v>0</v>
      </c>
      <c r="M84" s="443">
        <f t="shared" si="12"/>
        <v>0</v>
      </c>
      <c r="N84" s="443" t="str">
        <f t="shared" si="13"/>
        <v>-</v>
      </c>
      <c r="O84" s="443">
        <f t="shared" si="14"/>
        <v>0</v>
      </c>
      <c r="P84" s="443">
        <f t="shared" si="15"/>
        <v>0</v>
      </c>
      <c r="Q84" s="447">
        <f t="shared" si="16"/>
        <v>0</v>
      </c>
      <c r="R84" s="313"/>
      <c r="S84" s="356">
        <f t="shared" si="3"/>
        <v>0</v>
      </c>
      <c r="T84" s="398">
        <f t="shared" si="4"/>
        <v>0</v>
      </c>
      <c r="U84" s="398">
        <f t="shared" si="5"/>
        <v>0</v>
      </c>
      <c r="V84" s="242">
        <f t="shared" si="6"/>
        <v>0</v>
      </c>
      <c r="W84" s="242">
        <f t="shared" si="7"/>
        <v>0</v>
      </c>
      <c r="X84" s="242">
        <f t="shared" si="8"/>
        <v>0</v>
      </c>
      <c r="Y84" s="212">
        <f t="shared" si="18"/>
        <v>117</v>
      </c>
      <c r="Z84" s="212">
        <f t="shared" si="18"/>
        <v>5</v>
      </c>
      <c r="AA84" s="316">
        <f t="shared" si="9"/>
        <v>0</v>
      </c>
    </row>
    <row r="85" spans="1:27" s="317" customFormat="1">
      <c r="A85" s="318">
        <v>21</v>
      </c>
      <c r="B85" s="55" t="s">
        <v>545</v>
      </c>
      <c r="C85" s="128"/>
      <c r="D85" s="128"/>
      <c r="E85" s="197">
        <f t="shared" si="10"/>
        <v>0</v>
      </c>
      <c r="F85" s="319"/>
      <c r="G85" s="319"/>
      <c r="H85" s="128"/>
      <c r="I85" s="128"/>
      <c r="J85" s="242">
        <f t="shared" si="11"/>
        <v>0</v>
      </c>
      <c r="K85" s="320"/>
      <c r="L85" s="446">
        <f t="shared" si="17"/>
        <v>0</v>
      </c>
      <c r="M85" s="443">
        <f t="shared" si="12"/>
        <v>0</v>
      </c>
      <c r="N85" s="443" t="str">
        <f t="shared" si="13"/>
        <v>-</v>
      </c>
      <c r="O85" s="443">
        <f t="shared" si="14"/>
        <v>0</v>
      </c>
      <c r="P85" s="443">
        <f t="shared" si="15"/>
        <v>0</v>
      </c>
      <c r="Q85" s="447">
        <f t="shared" si="16"/>
        <v>0</v>
      </c>
      <c r="R85" s="313"/>
      <c r="S85" s="356">
        <f t="shared" si="3"/>
        <v>0</v>
      </c>
      <c r="T85" s="398">
        <f t="shared" si="4"/>
        <v>0</v>
      </c>
      <c r="U85" s="398">
        <f t="shared" si="5"/>
        <v>0</v>
      </c>
      <c r="V85" s="242">
        <f t="shared" si="6"/>
        <v>0</v>
      </c>
      <c r="W85" s="242">
        <f t="shared" si="7"/>
        <v>0</v>
      </c>
      <c r="X85" s="242">
        <f t="shared" si="8"/>
        <v>0</v>
      </c>
      <c r="Y85" s="212">
        <f t="shared" si="18"/>
        <v>117</v>
      </c>
      <c r="Z85" s="212">
        <f t="shared" si="18"/>
        <v>5</v>
      </c>
      <c r="AA85" s="316">
        <f t="shared" si="9"/>
        <v>0</v>
      </c>
    </row>
    <row r="86" spans="1:27" s="317" customFormat="1">
      <c r="A86" s="318">
        <v>22</v>
      </c>
      <c r="B86" s="55" t="s">
        <v>546</v>
      </c>
      <c r="C86" s="128"/>
      <c r="D86" s="128"/>
      <c r="E86" s="197">
        <f t="shared" si="10"/>
        <v>0</v>
      </c>
      <c r="F86" s="319"/>
      <c r="G86" s="319"/>
      <c r="H86" s="128"/>
      <c r="I86" s="128"/>
      <c r="J86" s="242">
        <f t="shared" si="11"/>
        <v>0</v>
      </c>
      <c r="K86" s="320"/>
      <c r="L86" s="446">
        <f t="shared" si="17"/>
        <v>0</v>
      </c>
      <c r="M86" s="443">
        <f t="shared" si="12"/>
        <v>0</v>
      </c>
      <c r="N86" s="443" t="str">
        <f t="shared" si="13"/>
        <v>-</v>
      </c>
      <c r="O86" s="443">
        <f t="shared" si="14"/>
        <v>0</v>
      </c>
      <c r="P86" s="443">
        <f t="shared" si="15"/>
        <v>0</v>
      </c>
      <c r="Q86" s="447">
        <f t="shared" si="16"/>
        <v>0</v>
      </c>
      <c r="R86" s="313"/>
      <c r="S86" s="356">
        <f t="shared" si="3"/>
        <v>0</v>
      </c>
      <c r="T86" s="398">
        <f t="shared" si="4"/>
        <v>0</v>
      </c>
      <c r="U86" s="398">
        <f t="shared" si="5"/>
        <v>0</v>
      </c>
      <c r="V86" s="242">
        <f t="shared" si="6"/>
        <v>0</v>
      </c>
      <c r="W86" s="242">
        <f t="shared" si="7"/>
        <v>0</v>
      </c>
      <c r="X86" s="242">
        <f t="shared" si="8"/>
        <v>0</v>
      </c>
      <c r="Y86" s="212">
        <f t="shared" si="18"/>
        <v>117</v>
      </c>
      <c r="Z86" s="212">
        <f t="shared" si="18"/>
        <v>5</v>
      </c>
      <c r="AA86" s="316">
        <f t="shared" si="9"/>
        <v>0</v>
      </c>
    </row>
    <row r="87" spans="1:27" s="317" customFormat="1">
      <c r="A87" s="318">
        <v>23</v>
      </c>
      <c r="B87" s="55" t="s">
        <v>547</v>
      </c>
      <c r="C87" s="128"/>
      <c r="D87" s="128"/>
      <c r="E87" s="197">
        <f t="shared" si="10"/>
        <v>0</v>
      </c>
      <c r="F87" s="319"/>
      <c r="G87" s="319"/>
      <c r="H87" s="128"/>
      <c r="I87" s="128"/>
      <c r="J87" s="242">
        <f t="shared" si="11"/>
        <v>0</v>
      </c>
      <c r="K87" s="320"/>
      <c r="L87" s="446">
        <f t="shared" si="17"/>
        <v>0</v>
      </c>
      <c r="M87" s="443">
        <f t="shared" si="12"/>
        <v>0</v>
      </c>
      <c r="N87" s="443" t="str">
        <f t="shared" si="13"/>
        <v>-</v>
      </c>
      <c r="O87" s="443">
        <f t="shared" si="14"/>
        <v>0</v>
      </c>
      <c r="P87" s="443">
        <f t="shared" si="15"/>
        <v>0</v>
      </c>
      <c r="Q87" s="447">
        <f t="shared" si="16"/>
        <v>0</v>
      </c>
      <c r="R87" s="313"/>
      <c r="S87" s="356">
        <f t="shared" si="3"/>
        <v>0</v>
      </c>
      <c r="T87" s="398">
        <f t="shared" si="4"/>
        <v>0</v>
      </c>
      <c r="U87" s="398">
        <f t="shared" si="5"/>
        <v>0</v>
      </c>
      <c r="V87" s="242">
        <f t="shared" si="6"/>
        <v>0</v>
      </c>
      <c r="W87" s="242">
        <f t="shared" si="7"/>
        <v>0</v>
      </c>
      <c r="X87" s="242">
        <f t="shared" si="8"/>
        <v>0</v>
      </c>
      <c r="Y87" s="212">
        <f t="shared" si="18"/>
        <v>117</v>
      </c>
      <c r="Z87" s="212">
        <f t="shared" si="18"/>
        <v>5</v>
      </c>
      <c r="AA87" s="316">
        <f t="shared" si="9"/>
        <v>0</v>
      </c>
    </row>
    <row r="88" spans="1:27">
      <c r="A88" s="318">
        <v>24</v>
      </c>
      <c r="B88" s="55" t="s">
        <v>548</v>
      </c>
      <c r="C88" s="128"/>
      <c r="D88" s="128"/>
      <c r="E88" s="197">
        <f>C88*D88</f>
        <v>0</v>
      </c>
      <c r="F88" s="319"/>
      <c r="G88" s="319"/>
      <c r="H88" s="128"/>
      <c r="I88" s="128"/>
      <c r="J88" s="242">
        <f t="shared" si="11"/>
        <v>0</v>
      </c>
      <c r="K88" s="321"/>
      <c r="L88" s="446">
        <f t="shared" si="17"/>
        <v>0</v>
      </c>
      <c r="M88" s="443">
        <f t="shared" si="12"/>
        <v>0</v>
      </c>
      <c r="N88" s="443" t="str">
        <f t="shared" si="13"/>
        <v>-</v>
      </c>
      <c r="O88" s="443">
        <f t="shared" si="14"/>
        <v>0</v>
      </c>
      <c r="P88" s="443">
        <f t="shared" si="15"/>
        <v>0</v>
      </c>
      <c r="Q88" s="447">
        <f t="shared" si="16"/>
        <v>0</v>
      </c>
      <c r="R88" s="122"/>
      <c r="S88" s="356">
        <f t="shared" si="3"/>
        <v>0</v>
      </c>
      <c r="T88" s="398">
        <f t="shared" si="4"/>
        <v>0</v>
      </c>
      <c r="U88" s="398">
        <f t="shared" si="5"/>
        <v>0</v>
      </c>
      <c r="V88" s="242">
        <f t="shared" si="6"/>
        <v>0</v>
      </c>
      <c r="W88" s="242">
        <f t="shared" si="7"/>
        <v>0</v>
      </c>
      <c r="X88" s="242">
        <f t="shared" si="8"/>
        <v>0</v>
      </c>
      <c r="Y88" s="212">
        <f t="shared" si="18"/>
        <v>117</v>
      </c>
      <c r="Z88" s="212">
        <f t="shared" si="18"/>
        <v>5</v>
      </c>
      <c r="AA88" s="316">
        <f t="shared" si="9"/>
        <v>0</v>
      </c>
    </row>
    <row r="89" spans="1:27" ht="15.75" thickBot="1">
      <c r="A89" s="322">
        <v>25</v>
      </c>
      <c r="B89" s="141" t="s">
        <v>549</v>
      </c>
      <c r="C89" s="142"/>
      <c r="D89" s="142"/>
      <c r="E89" s="198">
        <f>C89*D89</f>
        <v>0</v>
      </c>
      <c r="F89" s="323"/>
      <c r="G89" s="323"/>
      <c r="H89" s="142"/>
      <c r="I89" s="142"/>
      <c r="J89" s="255">
        <f t="shared" si="11"/>
        <v>0</v>
      </c>
      <c r="K89" s="324"/>
      <c r="L89" s="446">
        <f t="shared" si="17"/>
        <v>0</v>
      </c>
      <c r="M89" s="443">
        <f t="shared" si="12"/>
        <v>0</v>
      </c>
      <c r="N89" s="443" t="str">
        <f t="shared" si="13"/>
        <v>-</v>
      </c>
      <c r="O89" s="443">
        <f t="shared" si="14"/>
        <v>0</v>
      </c>
      <c r="P89" s="443">
        <f t="shared" si="15"/>
        <v>0</v>
      </c>
      <c r="Q89" s="447">
        <f t="shared" si="16"/>
        <v>0</v>
      </c>
      <c r="R89" s="122"/>
      <c r="S89" s="356">
        <f t="shared" si="3"/>
        <v>0</v>
      </c>
      <c r="T89" s="398">
        <f t="shared" si="4"/>
        <v>0</v>
      </c>
      <c r="U89" s="398">
        <f t="shared" si="5"/>
        <v>0</v>
      </c>
      <c r="V89" s="242">
        <f t="shared" si="6"/>
        <v>0</v>
      </c>
      <c r="W89" s="242">
        <f t="shared" si="7"/>
        <v>0</v>
      </c>
      <c r="X89" s="242">
        <f t="shared" si="8"/>
        <v>0</v>
      </c>
      <c r="Y89" s="212">
        <f t="shared" si="18"/>
        <v>117</v>
      </c>
      <c r="Z89" s="212">
        <f t="shared" si="18"/>
        <v>5</v>
      </c>
      <c r="AA89" s="316">
        <f t="shared" si="9"/>
        <v>0</v>
      </c>
    </row>
    <row r="90" spans="1:27" ht="15" customHeight="1"/>
    <row r="91" spans="1:27" ht="15" customHeight="1"/>
    <row r="92" spans="1:27" ht="15" customHeight="1" thickBot="1">
      <c r="A92" s="41"/>
    </row>
    <row r="93" spans="1:27" ht="38.25" customHeight="1" thickBot="1">
      <c r="A93" s="132" t="s">
        <v>450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6"/>
    </row>
    <row r="94" spans="1:27" ht="15" customHeight="1">
      <c r="A94" s="41"/>
    </row>
    <row r="95" spans="1:27" ht="15" customHeight="1"/>
    <row r="96" spans="1:27" ht="15" customHeight="1"/>
    <row r="97" spans="1:23" ht="21">
      <c r="A97" s="276" t="s">
        <v>28</v>
      </c>
      <c r="B97" s="306" t="s">
        <v>443</v>
      </c>
      <c r="C97" s="56"/>
      <c r="D97" s="56"/>
      <c r="E97" s="56"/>
      <c r="F97" s="56"/>
      <c r="G97" s="56"/>
      <c r="H97" s="56"/>
      <c r="I97" s="56"/>
      <c r="J97" s="276"/>
      <c r="K97" s="276"/>
      <c r="L97" s="452"/>
      <c r="M97" s="278"/>
      <c r="N97" s="278"/>
      <c r="O97" s="278"/>
      <c r="P97" s="278"/>
    </row>
    <row r="98" spans="1:23">
      <c r="B98" s="284"/>
      <c r="C98" s="37"/>
      <c r="D98" s="37"/>
      <c r="E98" s="37"/>
      <c r="F98" s="37"/>
      <c r="G98" s="37"/>
      <c r="H98" s="37"/>
      <c r="I98" s="37"/>
    </row>
    <row r="99" spans="1:23" ht="15.75" thickBot="1">
      <c r="A99" s="281" t="s">
        <v>440</v>
      </c>
      <c r="B99" s="284"/>
      <c r="C99" s="37"/>
      <c r="D99" s="37"/>
      <c r="E99" s="37"/>
      <c r="F99" s="37"/>
      <c r="G99" s="37"/>
      <c r="H99" s="37"/>
      <c r="I99" s="37"/>
    </row>
    <row r="100" spans="1:23" ht="30" customHeight="1">
      <c r="A100" s="635" t="s">
        <v>2</v>
      </c>
      <c r="B100" s="609" t="s">
        <v>29</v>
      </c>
      <c r="C100" s="42" t="s">
        <v>425</v>
      </c>
      <c r="D100" s="593" t="s">
        <v>30</v>
      </c>
      <c r="E100" s="244" t="s">
        <v>430</v>
      </c>
      <c r="F100" s="593" t="s">
        <v>31</v>
      </c>
      <c r="G100" s="593" t="s">
        <v>32</v>
      </c>
      <c r="H100" s="244" t="s">
        <v>268</v>
      </c>
      <c r="I100" s="593" t="s">
        <v>258</v>
      </c>
      <c r="J100" s="593" t="s">
        <v>34</v>
      </c>
      <c r="K100" s="43" t="s">
        <v>35</v>
      </c>
      <c r="T100" s="399" t="s">
        <v>425</v>
      </c>
      <c r="U100" s="400" t="s">
        <v>430</v>
      </c>
      <c r="V100" s="622" t="s">
        <v>452</v>
      </c>
      <c r="W100" s="593" t="s">
        <v>32</v>
      </c>
    </row>
    <row r="101" spans="1:23">
      <c r="A101" s="636"/>
      <c r="B101" s="610"/>
      <c r="C101" s="327" t="s">
        <v>147</v>
      </c>
      <c r="D101" s="594"/>
      <c r="E101" s="245" t="s">
        <v>147</v>
      </c>
      <c r="F101" s="594"/>
      <c r="G101" s="594"/>
      <c r="H101" s="245" t="s">
        <v>270</v>
      </c>
      <c r="I101" s="594"/>
      <c r="J101" s="594"/>
      <c r="K101" s="328" t="s">
        <v>269</v>
      </c>
      <c r="T101" s="401" t="s">
        <v>147</v>
      </c>
      <c r="U101" s="402" t="s">
        <v>147</v>
      </c>
      <c r="V101" s="623"/>
      <c r="W101" s="594"/>
    </row>
    <row r="102" spans="1:23">
      <c r="A102" s="636"/>
      <c r="B102" s="602" t="s">
        <v>24</v>
      </c>
      <c r="C102" s="329" t="s">
        <v>37</v>
      </c>
      <c r="D102" s="330" t="s">
        <v>38</v>
      </c>
      <c r="E102" s="330" t="s">
        <v>39</v>
      </c>
      <c r="F102" s="330" t="s">
        <v>40</v>
      </c>
      <c r="G102" s="330" t="s">
        <v>41</v>
      </c>
      <c r="H102" s="330" t="s">
        <v>42</v>
      </c>
      <c r="I102" s="330" t="s">
        <v>43</v>
      </c>
      <c r="J102" s="330" t="s">
        <v>44</v>
      </c>
      <c r="K102" s="331" t="s">
        <v>45</v>
      </c>
      <c r="T102" s="403" t="s">
        <v>37</v>
      </c>
      <c r="U102" s="404" t="s">
        <v>39</v>
      </c>
      <c r="V102" s="404" t="s">
        <v>40</v>
      </c>
      <c r="W102" s="330" t="s">
        <v>41</v>
      </c>
    </row>
    <row r="103" spans="1:23" ht="15.75" thickBot="1">
      <c r="A103" s="637"/>
      <c r="B103" s="603"/>
      <c r="C103" s="332"/>
      <c r="D103" s="333"/>
      <c r="E103" s="332"/>
      <c r="F103" s="333" t="s">
        <v>46</v>
      </c>
      <c r="G103" s="333" t="s">
        <v>47</v>
      </c>
      <c r="H103" s="332"/>
      <c r="I103" s="332"/>
      <c r="J103" s="333" t="s">
        <v>463</v>
      </c>
      <c r="K103" s="334" t="s">
        <v>48</v>
      </c>
      <c r="T103" s="405"/>
      <c r="U103" s="405"/>
      <c r="V103" s="406" t="s">
        <v>46</v>
      </c>
      <c r="W103" s="333" t="s">
        <v>47</v>
      </c>
    </row>
    <row r="104" spans="1:23">
      <c r="A104" s="199" t="str">
        <f>B65</f>
        <v>S 1</v>
      </c>
      <c r="B104" s="235" t="str">
        <f>S65</f>
        <v>Bata Ringan</v>
      </c>
      <c r="C104" s="201">
        <f>T104</f>
        <v>168</v>
      </c>
      <c r="D104" s="201">
        <f>T65</f>
        <v>0.5</v>
      </c>
      <c r="E104" s="201">
        <f>U104</f>
        <v>23.520000000000003</v>
      </c>
      <c r="F104" s="201">
        <f>V104</f>
        <v>0.14000000000000001</v>
      </c>
      <c r="G104" s="201">
        <f>W104</f>
        <v>0.86</v>
      </c>
      <c r="H104" s="201">
        <f>U65</f>
        <v>1.7011384404936403</v>
      </c>
      <c r="I104" s="201">
        <f>V65</f>
        <v>12</v>
      </c>
      <c r="J104" s="201">
        <f>D104*G104*H104*I104</f>
        <v>8.7778743529471832</v>
      </c>
      <c r="K104" s="194">
        <f>C104*J104</f>
        <v>1474.6828912951269</v>
      </c>
      <c r="T104" s="407">
        <f>IF(D104&gt;0,J65,0)</f>
        <v>168</v>
      </c>
      <c r="U104" s="407">
        <f t="shared" ref="U104:U128" si="19">IF(B140=0,0,IF(B140="none",0,H65*I65))</f>
        <v>23.520000000000003</v>
      </c>
      <c r="V104" s="407">
        <f>IF(U104&gt;T104,"#N/A",IF(T104=0,0,U104/T104))</f>
        <v>0.14000000000000001</v>
      </c>
      <c r="W104" s="201">
        <f t="shared" ref="W104:W109" si="20">IF(T104=0,0,1-V104)</f>
        <v>0.86</v>
      </c>
    </row>
    <row r="105" spans="1:23">
      <c r="A105" s="200" t="str">
        <f t="shared" ref="A105:A128" si="21">B66</f>
        <v>S 2</v>
      </c>
      <c r="B105" s="236">
        <f t="shared" ref="B105:B128" si="22">S66</f>
        <v>0</v>
      </c>
      <c r="C105" s="201">
        <f t="shared" ref="C105:C128" si="23">T105</f>
        <v>0</v>
      </c>
      <c r="D105" s="201">
        <f>T66</f>
        <v>0</v>
      </c>
      <c r="E105" s="201">
        <f t="shared" ref="E105:E128" si="24">U105</f>
        <v>0</v>
      </c>
      <c r="F105" s="201">
        <f t="shared" ref="F105:G128" si="25">V105</f>
        <v>0</v>
      </c>
      <c r="G105" s="201">
        <f t="shared" si="25"/>
        <v>0</v>
      </c>
      <c r="H105" s="201">
        <f t="shared" ref="H105:I120" si="26">U66</f>
        <v>0</v>
      </c>
      <c r="I105" s="201">
        <f t="shared" si="26"/>
        <v>0</v>
      </c>
      <c r="J105" s="201">
        <f t="shared" ref="J105:J128" si="27">D105*G105*H105*I105</f>
        <v>0</v>
      </c>
      <c r="K105" s="194">
        <f t="shared" ref="K105:K128" si="28">C105*J105</f>
        <v>0</v>
      </c>
      <c r="T105" s="407">
        <f t="shared" ref="T105:T128" si="29">IF(D105&gt;0,J66,0)</f>
        <v>0</v>
      </c>
      <c r="U105" s="407">
        <f t="shared" si="19"/>
        <v>0</v>
      </c>
      <c r="V105" s="407">
        <f t="shared" ref="V105:V128" si="30">IF(U105&gt;T105,"#N/A",IF(T105=0,0,U105/T105))</f>
        <v>0</v>
      </c>
      <c r="W105" s="201">
        <f t="shared" si="20"/>
        <v>0</v>
      </c>
    </row>
    <row r="106" spans="1:23">
      <c r="A106" s="199" t="str">
        <f t="shared" si="21"/>
        <v>S 3</v>
      </c>
      <c r="B106" s="235">
        <f t="shared" si="22"/>
        <v>0</v>
      </c>
      <c r="C106" s="201">
        <f t="shared" si="23"/>
        <v>0</v>
      </c>
      <c r="D106" s="201">
        <f t="shared" ref="D106:D128" si="31">T67</f>
        <v>0</v>
      </c>
      <c r="E106" s="201">
        <f t="shared" si="24"/>
        <v>0</v>
      </c>
      <c r="F106" s="201">
        <f t="shared" si="25"/>
        <v>0</v>
      </c>
      <c r="G106" s="201">
        <f t="shared" si="25"/>
        <v>0</v>
      </c>
      <c r="H106" s="201">
        <f t="shared" si="26"/>
        <v>0</v>
      </c>
      <c r="I106" s="201">
        <f t="shared" si="26"/>
        <v>0</v>
      </c>
      <c r="J106" s="201">
        <f t="shared" si="27"/>
        <v>0</v>
      </c>
      <c r="K106" s="194">
        <f t="shared" si="28"/>
        <v>0</v>
      </c>
      <c r="T106" s="407">
        <f t="shared" si="29"/>
        <v>0</v>
      </c>
      <c r="U106" s="407">
        <f t="shared" si="19"/>
        <v>0</v>
      </c>
      <c r="V106" s="407">
        <f t="shared" si="30"/>
        <v>0</v>
      </c>
      <c r="W106" s="201">
        <f t="shared" si="20"/>
        <v>0</v>
      </c>
    </row>
    <row r="107" spans="1:23">
      <c r="A107" s="200" t="str">
        <f t="shared" si="21"/>
        <v>S 4</v>
      </c>
      <c r="B107" s="236">
        <f t="shared" si="22"/>
        <v>0</v>
      </c>
      <c r="C107" s="201">
        <f t="shared" si="23"/>
        <v>0</v>
      </c>
      <c r="D107" s="201">
        <f t="shared" si="31"/>
        <v>0</v>
      </c>
      <c r="E107" s="201">
        <f t="shared" si="24"/>
        <v>0</v>
      </c>
      <c r="F107" s="201">
        <f t="shared" si="25"/>
        <v>0</v>
      </c>
      <c r="G107" s="201">
        <f t="shared" si="25"/>
        <v>0</v>
      </c>
      <c r="H107" s="201">
        <f t="shared" si="26"/>
        <v>0</v>
      </c>
      <c r="I107" s="201">
        <f t="shared" si="26"/>
        <v>0</v>
      </c>
      <c r="J107" s="201">
        <f t="shared" si="27"/>
        <v>0</v>
      </c>
      <c r="K107" s="194">
        <f t="shared" si="28"/>
        <v>0</v>
      </c>
      <c r="T107" s="407">
        <f t="shared" si="29"/>
        <v>0</v>
      </c>
      <c r="U107" s="407">
        <f t="shared" si="19"/>
        <v>0</v>
      </c>
      <c r="V107" s="407">
        <f t="shared" si="30"/>
        <v>0</v>
      </c>
      <c r="W107" s="201">
        <f t="shared" si="20"/>
        <v>0</v>
      </c>
    </row>
    <row r="108" spans="1:23">
      <c r="A108" s="199" t="str">
        <f t="shared" si="21"/>
        <v>S 5</v>
      </c>
      <c r="B108" s="235">
        <f t="shared" si="22"/>
        <v>0</v>
      </c>
      <c r="C108" s="201">
        <f t="shared" si="23"/>
        <v>0</v>
      </c>
      <c r="D108" s="201">
        <f t="shared" si="31"/>
        <v>0</v>
      </c>
      <c r="E108" s="201">
        <f t="shared" si="24"/>
        <v>0</v>
      </c>
      <c r="F108" s="201">
        <f t="shared" si="25"/>
        <v>0</v>
      </c>
      <c r="G108" s="201">
        <f t="shared" si="25"/>
        <v>0</v>
      </c>
      <c r="H108" s="201">
        <f t="shared" si="26"/>
        <v>0</v>
      </c>
      <c r="I108" s="201">
        <f t="shared" si="26"/>
        <v>0</v>
      </c>
      <c r="J108" s="201">
        <f t="shared" si="27"/>
        <v>0</v>
      </c>
      <c r="K108" s="194">
        <f t="shared" si="28"/>
        <v>0</v>
      </c>
      <c r="T108" s="407">
        <f t="shared" si="29"/>
        <v>0</v>
      </c>
      <c r="U108" s="407">
        <f t="shared" si="19"/>
        <v>0</v>
      </c>
      <c r="V108" s="407">
        <f t="shared" si="30"/>
        <v>0</v>
      </c>
      <c r="W108" s="201">
        <f t="shared" si="20"/>
        <v>0</v>
      </c>
    </row>
    <row r="109" spans="1:23">
      <c r="A109" s="200" t="str">
        <f t="shared" si="21"/>
        <v>S 6</v>
      </c>
      <c r="B109" s="236">
        <f t="shared" si="22"/>
        <v>0</v>
      </c>
      <c r="C109" s="201">
        <f t="shared" si="23"/>
        <v>0</v>
      </c>
      <c r="D109" s="201">
        <f t="shared" si="31"/>
        <v>0</v>
      </c>
      <c r="E109" s="201">
        <f t="shared" si="24"/>
        <v>0</v>
      </c>
      <c r="F109" s="201">
        <f t="shared" si="25"/>
        <v>0</v>
      </c>
      <c r="G109" s="201">
        <f t="shared" si="25"/>
        <v>0</v>
      </c>
      <c r="H109" s="201">
        <f t="shared" si="26"/>
        <v>0</v>
      </c>
      <c r="I109" s="201">
        <f t="shared" si="26"/>
        <v>0</v>
      </c>
      <c r="J109" s="201">
        <f t="shared" si="27"/>
        <v>0</v>
      </c>
      <c r="K109" s="194">
        <f t="shared" si="28"/>
        <v>0</v>
      </c>
      <c r="T109" s="407">
        <f t="shared" si="29"/>
        <v>0</v>
      </c>
      <c r="U109" s="407">
        <f t="shared" si="19"/>
        <v>0</v>
      </c>
      <c r="V109" s="407">
        <f t="shared" si="30"/>
        <v>0</v>
      </c>
      <c r="W109" s="201">
        <f t="shared" si="20"/>
        <v>0</v>
      </c>
    </row>
    <row r="110" spans="1:23">
      <c r="A110" s="199" t="str">
        <f t="shared" si="21"/>
        <v>S 7</v>
      </c>
      <c r="B110" s="235">
        <f t="shared" si="22"/>
        <v>0</v>
      </c>
      <c r="C110" s="201">
        <f t="shared" si="23"/>
        <v>0</v>
      </c>
      <c r="D110" s="201">
        <f t="shared" si="31"/>
        <v>0</v>
      </c>
      <c r="E110" s="201">
        <f t="shared" si="24"/>
        <v>0</v>
      </c>
      <c r="F110" s="201">
        <f t="shared" si="25"/>
        <v>0</v>
      </c>
      <c r="G110" s="201">
        <f t="shared" si="25"/>
        <v>0</v>
      </c>
      <c r="H110" s="201">
        <f t="shared" si="26"/>
        <v>0</v>
      </c>
      <c r="I110" s="201">
        <f t="shared" si="26"/>
        <v>0</v>
      </c>
      <c r="J110" s="201">
        <f t="shared" si="27"/>
        <v>0</v>
      </c>
      <c r="K110" s="194">
        <f t="shared" si="28"/>
        <v>0</v>
      </c>
      <c r="T110" s="407">
        <f t="shared" si="29"/>
        <v>0</v>
      </c>
      <c r="U110" s="407">
        <f t="shared" si="19"/>
        <v>0</v>
      </c>
      <c r="V110" s="407">
        <f t="shared" si="30"/>
        <v>0</v>
      </c>
      <c r="W110" s="201">
        <f>IF(T110=0,0,1-V110)</f>
        <v>0</v>
      </c>
    </row>
    <row r="111" spans="1:23">
      <c r="A111" s="200" t="str">
        <f t="shared" si="21"/>
        <v>S 8</v>
      </c>
      <c r="B111" s="236">
        <f t="shared" si="22"/>
        <v>0</v>
      </c>
      <c r="C111" s="201">
        <f t="shared" si="23"/>
        <v>0</v>
      </c>
      <c r="D111" s="201">
        <f t="shared" si="31"/>
        <v>0</v>
      </c>
      <c r="E111" s="201">
        <f t="shared" si="24"/>
        <v>0</v>
      </c>
      <c r="F111" s="201">
        <f t="shared" si="25"/>
        <v>0</v>
      </c>
      <c r="G111" s="201">
        <f t="shared" si="25"/>
        <v>0</v>
      </c>
      <c r="H111" s="201">
        <f t="shared" si="26"/>
        <v>0</v>
      </c>
      <c r="I111" s="201">
        <f t="shared" si="26"/>
        <v>0</v>
      </c>
      <c r="J111" s="201">
        <f t="shared" si="27"/>
        <v>0</v>
      </c>
      <c r="K111" s="194">
        <f t="shared" si="28"/>
        <v>0</v>
      </c>
      <c r="T111" s="407">
        <f t="shared" si="29"/>
        <v>0</v>
      </c>
      <c r="U111" s="407">
        <f t="shared" si="19"/>
        <v>0</v>
      </c>
      <c r="V111" s="407">
        <f t="shared" si="30"/>
        <v>0</v>
      </c>
      <c r="W111" s="201">
        <f t="shared" ref="W111:W128" si="32">IF(T111=0,0,1-V111)</f>
        <v>0</v>
      </c>
    </row>
    <row r="112" spans="1:23">
      <c r="A112" s="199" t="str">
        <f t="shared" si="21"/>
        <v>S 9</v>
      </c>
      <c r="B112" s="235">
        <f t="shared" si="22"/>
        <v>0</v>
      </c>
      <c r="C112" s="201">
        <f t="shared" si="23"/>
        <v>0</v>
      </c>
      <c r="D112" s="201">
        <f t="shared" si="31"/>
        <v>0</v>
      </c>
      <c r="E112" s="201">
        <f t="shared" si="24"/>
        <v>0</v>
      </c>
      <c r="F112" s="201">
        <f t="shared" si="25"/>
        <v>0</v>
      </c>
      <c r="G112" s="201">
        <f t="shared" si="25"/>
        <v>0</v>
      </c>
      <c r="H112" s="201">
        <f t="shared" si="26"/>
        <v>0</v>
      </c>
      <c r="I112" s="201">
        <f t="shared" si="26"/>
        <v>0</v>
      </c>
      <c r="J112" s="201">
        <f t="shared" si="27"/>
        <v>0</v>
      </c>
      <c r="K112" s="194">
        <f t="shared" si="28"/>
        <v>0</v>
      </c>
      <c r="T112" s="407">
        <f t="shared" si="29"/>
        <v>0</v>
      </c>
      <c r="U112" s="407">
        <f t="shared" si="19"/>
        <v>0</v>
      </c>
      <c r="V112" s="407">
        <f t="shared" si="30"/>
        <v>0</v>
      </c>
      <c r="W112" s="201">
        <f t="shared" si="32"/>
        <v>0</v>
      </c>
    </row>
    <row r="113" spans="1:23">
      <c r="A113" s="200" t="str">
        <f t="shared" si="21"/>
        <v>S 10</v>
      </c>
      <c r="B113" s="236">
        <f t="shared" si="22"/>
        <v>0</v>
      </c>
      <c r="C113" s="201">
        <f t="shared" si="23"/>
        <v>0</v>
      </c>
      <c r="D113" s="201">
        <f t="shared" si="31"/>
        <v>0</v>
      </c>
      <c r="E113" s="201">
        <f t="shared" si="24"/>
        <v>0</v>
      </c>
      <c r="F113" s="201">
        <f t="shared" si="25"/>
        <v>0</v>
      </c>
      <c r="G113" s="201">
        <f t="shared" si="25"/>
        <v>0</v>
      </c>
      <c r="H113" s="201">
        <f t="shared" si="26"/>
        <v>0</v>
      </c>
      <c r="I113" s="201">
        <f t="shared" si="26"/>
        <v>0</v>
      </c>
      <c r="J113" s="201">
        <f t="shared" si="27"/>
        <v>0</v>
      </c>
      <c r="K113" s="194">
        <f t="shared" si="28"/>
        <v>0</v>
      </c>
      <c r="T113" s="407">
        <f t="shared" si="29"/>
        <v>0</v>
      </c>
      <c r="U113" s="407">
        <f t="shared" si="19"/>
        <v>0</v>
      </c>
      <c r="V113" s="407">
        <f t="shared" si="30"/>
        <v>0</v>
      </c>
      <c r="W113" s="201">
        <f t="shared" si="32"/>
        <v>0</v>
      </c>
    </row>
    <row r="114" spans="1:23">
      <c r="A114" s="199" t="str">
        <f t="shared" si="21"/>
        <v>S 11</v>
      </c>
      <c r="B114" s="235">
        <f t="shared" si="22"/>
        <v>0</v>
      </c>
      <c r="C114" s="201">
        <f t="shared" si="23"/>
        <v>0</v>
      </c>
      <c r="D114" s="201">
        <f t="shared" si="31"/>
        <v>0</v>
      </c>
      <c r="E114" s="201">
        <f t="shared" si="24"/>
        <v>0</v>
      </c>
      <c r="F114" s="201">
        <f t="shared" si="25"/>
        <v>0</v>
      </c>
      <c r="G114" s="201">
        <f t="shared" si="25"/>
        <v>0</v>
      </c>
      <c r="H114" s="201">
        <f t="shared" si="26"/>
        <v>0</v>
      </c>
      <c r="I114" s="201">
        <f t="shared" si="26"/>
        <v>0</v>
      </c>
      <c r="J114" s="201">
        <f t="shared" si="27"/>
        <v>0</v>
      </c>
      <c r="K114" s="194">
        <f t="shared" si="28"/>
        <v>0</v>
      </c>
      <c r="T114" s="407">
        <f t="shared" si="29"/>
        <v>0</v>
      </c>
      <c r="U114" s="407">
        <f t="shared" si="19"/>
        <v>0</v>
      </c>
      <c r="V114" s="407">
        <f t="shared" si="30"/>
        <v>0</v>
      </c>
      <c r="W114" s="201">
        <f t="shared" si="32"/>
        <v>0</v>
      </c>
    </row>
    <row r="115" spans="1:23">
      <c r="A115" s="200" t="str">
        <f t="shared" si="21"/>
        <v>S 12</v>
      </c>
      <c r="B115" s="236">
        <f t="shared" si="22"/>
        <v>0</v>
      </c>
      <c r="C115" s="201">
        <f t="shared" si="23"/>
        <v>0</v>
      </c>
      <c r="D115" s="201">
        <f t="shared" si="31"/>
        <v>0</v>
      </c>
      <c r="E115" s="201">
        <f t="shared" si="24"/>
        <v>0</v>
      </c>
      <c r="F115" s="201">
        <f t="shared" si="25"/>
        <v>0</v>
      </c>
      <c r="G115" s="201">
        <f t="shared" si="25"/>
        <v>0</v>
      </c>
      <c r="H115" s="201">
        <f t="shared" si="26"/>
        <v>0</v>
      </c>
      <c r="I115" s="201">
        <f t="shared" si="26"/>
        <v>0</v>
      </c>
      <c r="J115" s="201">
        <f t="shared" si="27"/>
        <v>0</v>
      </c>
      <c r="K115" s="194">
        <f t="shared" si="28"/>
        <v>0</v>
      </c>
      <c r="T115" s="407">
        <f t="shared" si="29"/>
        <v>0</v>
      </c>
      <c r="U115" s="407">
        <f t="shared" si="19"/>
        <v>0</v>
      </c>
      <c r="V115" s="407">
        <f t="shared" si="30"/>
        <v>0</v>
      </c>
      <c r="W115" s="201">
        <f t="shared" si="32"/>
        <v>0</v>
      </c>
    </row>
    <row r="116" spans="1:23">
      <c r="A116" s="199" t="str">
        <f t="shared" si="21"/>
        <v>S 13</v>
      </c>
      <c r="B116" s="235">
        <f t="shared" si="22"/>
        <v>0</v>
      </c>
      <c r="C116" s="201">
        <f t="shared" si="23"/>
        <v>0</v>
      </c>
      <c r="D116" s="201">
        <f t="shared" si="31"/>
        <v>0</v>
      </c>
      <c r="E116" s="201">
        <f t="shared" si="24"/>
        <v>0</v>
      </c>
      <c r="F116" s="201">
        <f t="shared" si="25"/>
        <v>0</v>
      </c>
      <c r="G116" s="201">
        <f t="shared" si="25"/>
        <v>0</v>
      </c>
      <c r="H116" s="201">
        <f t="shared" si="26"/>
        <v>0</v>
      </c>
      <c r="I116" s="201">
        <f t="shared" si="26"/>
        <v>0</v>
      </c>
      <c r="J116" s="201">
        <f t="shared" si="27"/>
        <v>0</v>
      </c>
      <c r="K116" s="194">
        <f t="shared" si="28"/>
        <v>0</v>
      </c>
      <c r="T116" s="407">
        <f t="shared" si="29"/>
        <v>0</v>
      </c>
      <c r="U116" s="407">
        <f t="shared" si="19"/>
        <v>0</v>
      </c>
      <c r="V116" s="407">
        <f t="shared" si="30"/>
        <v>0</v>
      </c>
      <c r="W116" s="201">
        <f t="shared" si="32"/>
        <v>0</v>
      </c>
    </row>
    <row r="117" spans="1:23">
      <c r="A117" s="200" t="str">
        <f t="shared" si="21"/>
        <v>S 14</v>
      </c>
      <c r="B117" s="236">
        <f t="shared" si="22"/>
        <v>0</v>
      </c>
      <c r="C117" s="201">
        <f t="shared" si="23"/>
        <v>0</v>
      </c>
      <c r="D117" s="201">
        <f t="shared" si="31"/>
        <v>0</v>
      </c>
      <c r="E117" s="201">
        <f t="shared" si="24"/>
        <v>0</v>
      </c>
      <c r="F117" s="201">
        <f t="shared" si="25"/>
        <v>0</v>
      </c>
      <c r="G117" s="201">
        <f t="shared" si="25"/>
        <v>0</v>
      </c>
      <c r="H117" s="201">
        <f t="shared" si="26"/>
        <v>0</v>
      </c>
      <c r="I117" s="201">
        <f t="shared" si="26"/>
        <v>0</v>
      </c>
      <c r="J117" s="201">
        <f t="shared" si="27"/>
        <v>0</v>
      </c>
      <c r="K117" s="194">
        <f t="shared" si="28"/>
        <v>0</v>
      </c>
      <c r="T117" s="407">
        <f t="shared" si="29"/>
        <v>0</v>
      </c>
      <c r="U117" s="407">
        <f t="shared" si="19"/>
        <v>0</v>
      </c>
      <c r="V117" s="407">
        <f t="shared" si="30"/>
        <v>0</v>
      </c>
      <c r="W117" s="201">
        <f t="shared" si="32"/>
        <v>0</v>
      </c>
    </row>
    <row r="118" spans="1:23">
      <c r="A118" s="199" t="str">
        <f t="shared" si="21"/>
        <v>S 15</v>
      </c>
      <c r="B118" s="235">
        <f t="shared" si="22"/>
        <v>0</v>
      </c>
      <c r="C118" s="201">
        <f t="shared" si="23"/>
        <v>0</v>
      </c>
      <c r="D118" s="201">
        <f t="shared" si="31"/>
        <v>0</v>
      </c>
      <c r="E118" s="201">
        <f t="shared" si="24"/>
        <v>0</v>
      </c>
      <c r="F118" s="201">
        <f t="shared" si="25"/>
        <v>0</v>
      </c>
      <c r="G118" s="201">
        <f t="shared" si="25"/>
        <v>0</v>
      </c>
      <c r="H118" s="201">
        <f t="shared" si="26"/>
        <v>0</v>
      </c>
      <c r="I118" s="201">
        <f t="shared" si="26"/>
        <v>0</v>
      </c>
      <c r="J118" s="201">
        <f t="shared" si="27"/>
        <v>0</v>
      </c>
      <c r="K118" s="194">
        <f t="shared" si="28"/>
        <v>0</v>
      </c>
      <c r="T118" s="407">
        <f t="shared" si="29"/>
        <v>0</v>
      </c>
      <c r="U118" s="407">
        <f t="shared" si="19"/>
        <v>0</v>
      </c>
      <c r="V118" s="407">
        <f t="shared" si="30"/>
        <v>0</v>
      </c>
      <c r="W118" s="201">
        <f t="shared" si="32"/>
        <v>0</v>
      </c>
    </row>
    <row r="119" spans="1:23">
      <c r="A119" s="200" t="str">
        <f t="shared" si="21"/>
        <v>S 16</v>
      </c>
      <c r="B119" s="236">
        <f t="shared" si="22"/>
        <v>0</v>
      </c>
      <c r="C119" s="201">
        <f t="shared" si="23"/>
        <v>0</v>
      </c>
      <c r="D119" s="201">
        <f t="shared" si="31"/>
        <v>0</v>
      </c>
      <c r="E119" s="201">
        <f t="shared" si="24"/>
        <v>0</v>
      </c>
      <c r="F119" s="201">
        <f t="shared" si="25"/>
        <v>0</v>
      </c>
      <c r="G119" s="201">
        <f t="shared" si="25"/>
        <v>0</v>
      </c>
      <c r="H119" s="201">
        <f t="shared" si="26"/>
        <v>0</v>
      </c>
      <c r="I119" s="201">
        <f t="shared" si="26"/>
        <v>0</v>
      </c>
      <c r="J119" s="201">
        <f t="shared" si="27"/>
        <v>0</v>
      </c>
      <c r="K119" s="194">
        <f t="shared" si="28"/>
        <v>0</v>
      </c>
      <c r="T119" s="407">
        <f t="shared" si="29"/>
        <v>0</v>
      </c>
      <c r="U119" s="407">
        <f t="shared" si="19"/>
        <v>0</v>
      </c>
      <c r="V119" s="407">
        <f t="shared" si="30"/>
        <v>0</v>
      </c>
      <c r="W119" s="201">
        <f t="shared" si="32"/>
        <v>0</v>
      </c>
    </row>
    <row r="120" spans="1:23">
      <c r="A120" s="199" t="str">
        <f t="shared" si="21"/>
        <v>S 17</v>
      </c>
      <c r="B120" s="235">
        <f t="shared" si="22"/>
        <v>0</v>
      </c>
      <c r="C120" s="201">
        <f t="shared" si="23"/>
        <v>0</v>
      </c>
      <c r="D120" s="201">
        <f t="shared" si="31"/>
        <v>0</v>
      </c>
      <c r="E120" s="201">
        <f t="shared" si="24"/>
        <v>0</v>
      </c>
      <c r="F120" s="201">
        <f t="shared" si="25"/>
        <v>0</v>
      </c>
      <c r="G120" s="201">
        <f t="shared" si="25"/>
        <v>0</v>
      </c>
      <c r="H120" s="201">
        <f t="shared" si="26"/>
        <v>0</v>
      </c>
      <c r="I120" s="201">
        <f t="shared" si="26"/>
        <v>0</v>
      </c>
      <c r="J120" s="201">
        <f t="shared" si="27"/>
        <v>0</v>
      </c>
      <c r="K120" s="194">
        <f t="shared" si="28"/>
        <v>0</v>
      </c>
      <c r="T120" s="407">
        <f t="shared" si="29"/>
        <v>0</v>
      </c>
      <c r="U120" s="407">
        <f t="shared" si="19"/>
        <v>0</v>
      </c>
      <c r="V120" s="407">
        <f t="shared" si="30"/>
        <v>0</v>
      </c>
      <c r="W120" s="201">
        <f t="shared" si="32"/>
        <v>0</v>
      </c>
    </row>
    <row r="121" spans="1:23">
      <c r="A121" s="200" t="str">
        <f t="shared" si="21"/>
        <v>S 18</v>
      </c>
      <c r="B121" s="236">
        <f t="shared" si="22"/>
        <v>0</v>
      </c>
      <c r="C121" s="201">
        <f t="shared" si="23"/>
        <v>0</v>
      </c>
      <c r="D121" s="201">
        <f t="shared" si="31"/>
        <v>0</v>
      </c>
      <c r="E121" s="201">
        <f t="shared" si="24"/>
        <v>0</v>
      </c>
      <c r="F121" s="201">
        <f t="shared" si="25"/>
        <v>0</v>
      </c>
      <c r="G121" s="201">
        <f t="shared" si="25"/>
        <v>0</v>
      </c>
      <c r="H121" s="201">
        <f t="shared" ref="H121:I128" si="33">U82</f>
        <v>0</v>
      </c>
      <c r="I121" s="201">
        <f t="shared" si="33"/>
        <v>0</v>
      </c>
      <c r="J121" s="201">
        <f t="shared" si="27"/>
        <v>0</v>
      </c>
      <c r="K121" s="194">
        <f t="shared" si="28"/>
        <v>0</v>
      </c>
      <c r="T121" s="407">
        <f t="shared" si="29"/>
        <v>0</v>
      </c>
      <c r="U121" s="407">
        <f t="shared" si="19"/>
        <v>0</v>
      </c>
      <c r="V121" s="407">
        <f t="shared" si="30"/>
        <v>0</v>
      </c>
      <c r="W121" s="201">
        <f t="shared" si="32"/>
        <v>0</v>
      </c>
    </row>
    <row r="122" spans="1:23">
      <c r="A122" s="199" t="str">
        <f t="shared" si="21"/>
        <v>S 19</v>
      </c>
      <c r="B122" s="235">
        <f t="shared" si="22"/>
        <v>0</v>
      </c>
      <c r="C122" s="201">
        <f t="shared" si="23"/>
        <v>0</v>
      </c>
      <c r="D122" s="201">
        <f t="shared" si="31"/>
        <v>0</v>
      </c>
      <c r="E122" s="201">
        <f t="shared" si="24"/>
        <v>0</v>
      </c>
      <c r="F122" s="201">
        <f t="shared" si="25"/>
        <v>0</v>
      </c>
      <c r="G122" s="201">
        <f t="shared" si="25"/>
        <v>0</v>
      </c>
      <c r="H122" s="201">
        <f t="shared" si="33"/>
        <v>0</v>
      </c>
      <c r="I122" s="201">
        <f t="shared" si="33"/>
        <v>0</v>
      </c>
      <c r="J122" s="201">
        <f t="shared" si="27"/>
        <v>0</v>
      </c>
      <c r="K122" s="194">
        <f t="shared" si="28"/>
        <v>0</v>
      </c>
      <c r="T122" s="407">
        <f t="shared" si="29"/>
        <v>0</v>
      </c>
      <c r="U122" s="407">
        <f t="shared" si="19"/>
        <v>0</v>
      </c>
      <c r="V122" s="407">
        <f t="shared" si="30"/>
        <v>0</v>
      </c>
      <c r="W122" s="201">
        <f t="shared" si="32"/>
        <v>0</v>
      </c>
    </row>
    <row r="123" spans="1:23">
      <c r="A123" s="200" t="str">
        <f t="shared" si="21"/>
        <v>S 20</v>
      </c>
      <c r="B123" s="236">
        <f t="shared" si="22"/>
        <v>0</v>
      </c>
      <c r="C123" s="201">
        <f t="shared" si="23"/>
        <v>0</v>
      </c>
      <c r="D123" s="201">
        <f t="shared" si="31"/>
        <v>0</v>
      </c>
      <c r="E123" s="201">
        <f t="shared" si="24"/>
        <v>0</v>
      </c>
      <c r="F123" s="201">
        <f t="shared" si="25"/>
        <v>0</v>
      </c>
      <c r="G123" s="201">
        <f t="shared" si="25"/>
        <v>0</v>
      </c>
      <c r="H123" s="201">
        <f t="shared" si="33"/>
        <v>0</v>
      </c>
      <c r="I123" s="201">
        <f t="shared" si="33"/>
        <v>0</v>
      </c>
      <c r="J123" s="201">
        <f t="shared" si="27"/>
        <v>0</v>
      </c>
      <c r="K123" s="194">
        <f t="shared" si="28"/>
        <v>0</v>
      </c>
      <c r="T123" s="407">
        <f t="shared" si="29"/>
        <v>0</v>
      </c>
      <c r="U123" s="407">
        <f t="shared" si="19"/>
        <v>0</v>
      </c>
      <c r="V123" s="407">
        <f t="shared" si="30"/>
        <v>0</v>
      </c>
      <c r="W123" s="201">
        <f t="shared" si="32"/>
        <v>0</v>
      </c>
    </row>
    <row r="124" spans="1:23">
      <c r="A124" s="199" t="str">
        <f t="shared" si="21"/>
        <v>S 21</v>
      </c>
      <c r="B124" s="235">
        <f t="shared" si="22"/>
        <v>0</v>
      </c>
      <c r="C124" s="201">
        <f t="shared" si="23"/>
        <v>0</v>
      </c>
      <c r="D124" s="201">
        <f t="shared" si="31"/>
        <v>0</v>
      </c>
      <c r="E124" s="201">
        <f t="shared" si="24"/>
        <v>0</v>
      </c>
      <c r="F124" s="201">
        <f t="shared" si="25"/>
        <v>0</v>
      </c>
      <c r="G124" s="201">
        <f t="shared" si="25"/>
        <v>0</v>
      </c>
      <c r="H124" s="201">
        <f t="shared" si="33"/>
        <v>0</v>
      </c>
      <c r="I124" s="201">
        <f t="shared" si="33"/>
        <v>0</v>
      </c>
      <c r="J124" s="201">
        <f t="shared" si="27"/>
        <v>0</v>
      </c>
      <c r="K124" s="194">
        <f t="shared" si="28"/>
        <v>0</v>
      </c>
      <c r="T124" s="407">
        <f t="shared" si="29"/>
        <v>0</v>
      </c>
      <c r="U124" s="407">
        <f t="shared" si="19"/>
        <v>0</v>
      </c>
      <c r="V124" s="407">
        <f t="shared" si="30"/>
        <v>0</v>
      </c>
      <c r="W124" s="201">
        <f t="shared" si="32"/>
        <v>0</v>
      </c>
    </row>
    <row r="125" spans="1:23">
      <c r="A125" s="200" t="str">
        <f t="shared" si="21"/>
        <v>S 22</v>
      </c>
      <c r="B125" s="236">
        <f t="shared" si="22"/>
        <v>0</v>
      </c>
      <c r="C125" s="201">
        <f t="shared" si="23"/>
        <v>0</v>
      </c>
      <c r="D125" s="201">
        <f t="shared" si="31"/>
        <v>0</v>
      </c>
      <c r="E125" s="201">
        <f t="shared" si="24"/>
        <v>0</v>
      </c>
      <c r="F125" s="201">
        <f t="shared" si="25"/>
        <v>0</v>
      </c>
      <c r="G125" s="201">
        <f t="shared" si="25"/>
        <v>0</v>
      </c>
      <c r="H125" s="201">
        <f t="shared" si="33"/>
        <v>0</v>
      </c>
      <c r="I125" s="201">
        <f t="shared" si="33"/>
        <v>0</v>
      </c>
      <c r="J125" s="201">
        <f t="shared" si="27"/>
        <v>0</v>
      </c>
      <c r="K125" s="194">
        <f t="shared" si="28"/>
        <v>0</v>
      </c>
      <c r="T125" s="407">
        <f t="shared" si="29"/>
        <v>0</v>
      </c>
      <c r="U125" s="407">
        <f t="shared" si="19"/>
        <v>0</v>
      </c>
      <c r="V125" s="407">
        <f t="shared" si="30"/>
        <v>0</v>
      </c>
      <c r="W125" s="201">
        <f t="shared" si="32"/>
        <v>0</v>
      </c>
    </row>
    <row r="126" spans="1:23">
      <c r="A126" s="199" t="str">
        <f t="shared" si="21"/>
        <v>S 23</v>
      </c>
      <c r="B126" s="235">
        <f t="shared" si="22"/>
        <v>0</v>
      </c>
      <c r="C126" s="201">
        <f t="shared" si="23"/>
        <v>0</v>
      </c>
      <c r="D126" s="201">
        <f t="shared" si="31"/>
        <v>0</v>
      </c>
      <c r="E126" s="201">
        <f t="shared" si="24"/>
        <v>0</v>
      </c>
      <c r="F126" s="201">
        <f t="shared" si="25"/>
        <v>0</v>
      </c>
      <c r="G126" s="201">
        <f t="shared" si="25"/>
        <v>0</v>
      </c>
      <c r="H126" s="201">
        <f t="shared" si="33"/>
        <v>0</v>
      </c>
      <c r="I126" s="201">
        <f t="shared" si="33"/>
        <v>0</v>
      </c>
      <c r="J126" s="201">
        <f t="shared" si="27"/>
        <v>0</v>
      </c>
      <c r="K126" s="194">
        <f t="shared" si="28"/>
        <v>0</v>
      </c>
      <c r="T126" s="407">
        <f t="shared" si="29"/>
        <v>0</v>
      </c>
      <c r="U126" s="407">
        <f t="shared" si="19"/>
        <v>0</v>
      </c>
      <c r="V126" s="407">
        <f t="shared" si="30"/>
        <v>0</v>
      </c>
      <c r="W126" s="201">
        <f t="shared" si="32"/>
        <v>0</v>
      </c>
    </row>
    <row r="127" spans="1:23">
      <c r="A127" s="200" t="str">
        <f t="shared" si="21"/>
        <v>S 24</v>
      </c>
      <c r="B127" s="236">
        <f t="shared" si="22"/>
        <v>0</v>
      </c>
      <c r="C127" s="201">
        <f t="shared" si="23"/>
        <v>0</v>
      </c>
      <c r="D127" s="201">
        <f t="shared" si="31"/>
        <v>0</v>
      </c>
      <c r="E127" s="201">
        <f t="shared" si="24"/>
        <v>0</v>
      </c>
      <c r="F127" s="201">
        <f t="shared" si="25"/>
        <v>0</v>
      </c>
      <c r="G127" s="201">
        <f t="shared" si="25"/>
        <v>0</v>
      </c>
      <c r="H127" s="201">
        <f t="shared" si="33"/>
        <v>0</v>
      </c>
      <c r="I127" s="201">
        <f t="shared" si="33"/>
        <v>0</v>
      </c>
      <c r="J127" s="201">
        <f t="shared" si="27"/>
        <v>0</v>
      </c>
      <c r="K127" s="194">
        <f t="shared" si="28"/>
        <v>0</v>
      </c>
      <c r="T127" s="407">
        <f t="shared" si="29"/>
        <v>0</v>
      </c>
      <c r="U127" s="407">
        <f t="shared" si="19"/>
        <v>0</v>
      </c>
      <c r="V127" s="407">
        <f t="shared" si="30"/>
        <v>0</v>
      </c>
      <c r="W127" s="201">
        <f t="shared" si="32"/>
        <v>0</v>
      </c>
    </row>
    <row r="128" spans="1:23">
      <c r="A128" s="199" t="str">
        <f t="shared" si="21"/>
        <v>S 25</v>
      </c>
      <c r="B128" s="235">
        <f t="shared" si="22"/>
        <v>0</v>
      </c>
      <c r="C128" s="201">
        <f t="shared" si="23"/>
        <v>0</v>
      </c>
      <c r="D128" s="201">
        <f t="shared" si="31"/>
        <v>0</v>
      </c>
      <c r="E128" s="201">
        <f t="shared" si="24"/>
        <v>0</v>
      </c>
      <c r="F128" s="201">
        <f t="shared" si="25"/>
        <v>0</v>
      </c>
      <c r="G128" s="201">
        <f t="shared" si="25"/>
        <v>0</v>
      </c>
      <c r="H128" s="201">
        <f t="shared" si="33"/>
        <v>0</v>
      </c>
      <c r="I128" s="201">
        <f t="shared" si="33"/>
        <v>0</v>
      </c>
      <c r="J128" s="201">
        <f t="shared" si="27"/>
        <v>0</v>
      </c>
      <c r="K128" s="194">
        <f t="shared" si="28"/>
        <v>0</v>
      </c>
      <c r="T128" s="407">
        <f t="shared" si="29"/>
        <v>0</v>
      </c>
      <c r="U128" s="407">
        <f t="shared" si="19"/>
        <v>0</v>
      </c>
      <c r="V128" s="407">
        <f t="shared" si="30"/>
        <v>0</v>
      </c>
      <c r="W128" s="201">
        <f t="shared" si="32"/>
        <v>0</v>
      </c>
    </row>
    <row r="129" spans="1:22" ht="18.75">
      <c r="A129" s="335"/>
      <c r="B129" s="336"/>
      <c r="C129" s="203">
        <f>SUM(C104:C128)</f>
        <v>168</v>
      </c>
      <c r="D129" s="202"/>
      <c r="E129" s="203">
        <f>SUM(E104:E128)</f>
        <v>23.520000000000003</v>
      </c>
      <c r="F129" s="204">
        <f t="shared" ref="F129" si="34">IF(C129=0,0,E129/C129)</f>
        <v>0.14000000000000001</v>
      </c>
      <c r="G129" s="202"/>
      <c r="H129" s="202"/>
      <c r="I129" s="202"/>
      <c r="J129" s="202"/>
      <c r="K129" s="337">
        <f>SUM(K104:K128)</f>
        <v>1474.6828912951269</v>
      </c>
    </row>
    <row r="130" spans="1:22" ht="15.75" thickBot="1">
      <c r="A130" s="338"/>
      <c r="B130" s="339"/>
      <c r="C130" s="340" t="s">
        <v>49</v>
      </c>
      <c r="D130" s="341"/>
      <c r="E130" s="340" t="s">
        <v>49</v>
      </c>
      <c r="F130" s="340" t="s">
        <v>49</v>
      </c>
      <c r="G130" s="58"/>
      <c r="H130" s="58"/>
      <c r="I130" s="341"/>
      <c r="J130" s="342"/>
      <c r="K130" s="343" t="s">
        <v>49</v>
      </c>
    </row>
    <row r="131" spans="1:22">
      <c r="B131" s="284"/>
      <c r="C131" s="37"/>
      <c r="D131" s="37"/>
      <c r="E131" s="37"/>
      <c r="F131" s="37"/>
      <c r="G131" s="37"/>
      <c r="H131" s="37"/>
      <c r="I131" s="37"/>
    </row>
    <row r="132" spans="1:22">
      <c r="B132" s="284"/>
      <c r="C132" s="37"/>
      <c r="D132" s="37"/>
      <c r="E132" s="37"/>
      <c r="F132" s="37"/>
      <c r="G132" s="37"/>
      <c r="H132" s="37"/>
      <c r="I132" s="37"/>
    </row>
    <row r="133" spans="1:22" ht="21">
      <c r="A133" s="276" t="s">
        <v>50</v>
      </c>
      <c r="B133" s="306" t="s">
        <v>445</v>
      </c>
      <c r="C133" s="2"/>
      <c r="D133" s="2"/>
      <c r="E133" s="2"/>
      <c r="F133" s="2"/>
      <c r="G133" s="2"/>
      <c r="H133" s="2"/>
      <c r="I133" s="2"/>
      <c r="J133" s="277"/>
      <c r="K133" s="277"/>
      <c r="L133" s="278"/>
      <c r="M133" s="278"/>
      <c r="N133" s="278"/>
      <c r="O133" s="278"/>
    </row>
    <row r="134" spans="1:22">
      <c r="B134" s="284"/>
      <c r="C134" s="37"/>
      <c r="D134" s="37"/>
      <c r="E134" s="37"/>
      <c r="F134" s="37"/>
      <c r="G134" s="37"/>
      <c r="H134" s="37"/>
      <c r="I134" s="37"/>
    </row>
    <row r="135" spans="1:22" ht="15.75" thickBot="1">
      <c r="A135" s="281" t="s">
        <v>441</v>
      </c>
      <c r="B135" s="284"/>
      <c r="C135" s="37"/>
      <c r="D135" s="37"/>
      <c r="E135" s="37"/>
      <c r="F135" s="37"/>
      <c r="G135" s="37"/>
      <c r="H135" s="37"/>
      <c r="I135" s="37"/>
    </row>
    <row r="136" spans="1:22" ht="45" customHeight="1">
      <c r="A136" s="561" t="s">
        <v>2</v>
      </c>
      <c r="B136" s="612" t="s">
        <v>51</v>
      </c>
      <c r="C136" s="42" t="s">
        <v>425</v>
      </c>
      <c r="D136" s="244" t="s">
        <v>430</v>
      </c>
      <c r="E136" s="593" t="s">
        <v>31</v>
      </c>
      <c r="F136" s="244" t="s">
        <v>431</v>
      </c>
      <c r="G136" s="593" t="s">
        <v>52</v>
      </c>
      <c r="H136" s="593" t="s">
        <v>34</v>
      </c>
      <c r="I136" s="43" t="s">
        <v>35</v>
      </c>
      <c r="T136" s="621"/>
      <c r="U136" s="621"/>
      <c r="V136" s="621"/>
    </row>
    <row r="137" spans="1:22">
      <c r="A137" s="611"/>
      <c r="B137" s="613"/>
      <c r="C137" s="327" t="s">
        <v>147</v>
      </c>
      <c r="D137" s="245" t="s">
        <v>147</v>
      </c>
      <c r="E137" s="594"/>
      <c r="F137" s="246" t="s">
        <v>255</v>
      </c>
      <c r="G137" s="594"/>
      <c r="H137" s="594"/>
      <c r="I137" s="328" t="s">
        <v>269</v>
      </c>
      <c r="T137" s="621"/>
      <c r="U137" s="621"/>
      <c r="V137" s="621"/>
    </row>
    <row r="138" spans="1:22">
      <c r="A138" s="611"/>
      <c r="B138" s="602" t="s">
        <v>24</v>
      </c>
      <c r="C138" s="344" t="s">
        <v>37</v>
      </c>
      <c r="D138" s="345" t="s">
        <v>53</v>
      </c>
      <c r="E138" s="345" t="s">
        <v>54</v>
      </c>
      <c r="F138" s="345" t="s">
        <v>38</v>
      </c>
      <c r="G138" s="345" t="s">
        <v>39</v>
      </c>
      <c r="H138" s="345" t="s">
        <v>40</v>
      </c>
      <c r="I138" s="346" t="s">
        <v>41</v>
      </c>
      <c r="T138" s="408"/>
      <c r="U138" s="408"/>
      <c r="V138" s="408"/>
    </row>
    <row r="139" spans="1:22" ht="15.75" thickBot="1">
      <c r="A139" s="562"/>
      <c r="B139" s="603"/>
      <c r="C139" s="347"/>
      <c r="D139" s="348"/>
      <c r="E139" s="349" t="s">
        <v>55</v>
      </c>
      <c r="F139" s="348"/>
      <c r="G139" s="348"/>
      <c r="H139" s="349" t="s">
        <v>56</v>
      </c>
      <c r="I139" s="350" t="s">
        <v>57</v>
      </c>
      <c r="T139" s="408"/>
      <c r="U139" s="408"/>
      <c r="V139" s="408"/>
    </row>
    <row r="140" spans="1:22">
      <c r="A140" s="199" t="str">
        <f>A104</f>
        <v>S 1</v>
      </c>
      <c r="B140" s="235" t="str">
        <f>AA65</f>
        <v>glass</v>
      </c>
      <c r="C140" s="201">
        <f t="shared" ref="C140:C164" si="35">C104</f>
        <v>168</v>
      </c>
      <c r="D140" s="201">
        <f t="shared" ref="D140" si="36">E104</f>
        <v>23.520000000000003</v>
      </c>
      <c r="E140" s="201">
        <f>IF(C140=0,0,D140/C140)</f>
        <v>0.14000000000000001</v>
      </c>
      <c r="F140" s="201">
        <f t="shared" ref="F140" si="37">W65</f>
        <v>5.8940000000000001</v>
      </c>
      <c r="G140" s="210">
        <f>Z65</f>
        <v>5</v>
      </c>
      <c r="H140" s="201">
        <f>E140*F140*G140</f>
        <v>4.1258000000000008</v>
      </c>
      <c r="I140" s="194">
        <f>C140*H140</f>
        <v>693.13440000000014</v>
      </c>
      <c r="T140" s="409"/>
      <c r="U140" s="409"/>
      <c r="V140" s="409"/>
    </row>
    <row r="141" spans="1:22">
      <c r="A141" s="200" t="str">
        <f t="shared" ref="A141:A156" si="38">A105</f>
        <v>S 2</v>
      </c>
      <c r="B141" s="236">
        <f t="shared" ref="B141:B164" si="39">AA66</f>
        <v>0</v>
      </c>
      <c r="C141" s="188">
        <f t="shared" si="35"/>
        <v>0</v>
      </c>
      <c r="D141" s="188">
        <f t="shared" ref="D141:D164" si="40">E105</f>
        <v>0</v>
      </c>
      <c r="E141" s="188">
        <f t="shared" ref="E141:E165" si="41">IF(C141=0,0,D141/C141)</f>
        <v>0</v>
      </c>
      <c r="F141" s="188">
        <f t="shared" ref="F141:F164" si="42">W66</f>
        <v>0</v>
      </c>
      <c r="G141" s="211">
        <f t="shared" ref="G141:G164" si="43">Z66</f>
        <v>5</v>
      </c>
      <c r="H141" s="188">
        <f t="shared" ref="H141:H164" si="44">E141*F141*G141</f>
        <v>0</v>
      </c>
      <c r="I141" s="189">
        <f t="shared" ref="I141:I164" si="45">C141*H141</f>
        <v>0</v>
      </c>
      <c r="T141" s="409"/>
      <c r="U141" s="409"/>
      <c r="V141" s="409"/>
    </row>
    <row r="142" spans="1:22">
      <c r="A142" s="200" t="str">
        <f t="shared" si="38"/>
        <v>S 3</v>
      </c>
      <c r="B142" s="236">
        <f t="shared" si="39"/>
        <v>0</v>
      </c>
      <c r="C142" s="188">
        <f t="shared" si="35"/>
        <v>0</v>
      </c>
      <c r="D142" s="188">
        <f t="shared" si="40"/>
        <v>0</v>
      </c>
      <c r="E142" s="188">
        <f t="shared" si="41"/>
        <v>0</v>
      </c>
      <c r="F142" s="188">
        <f t="shared" si="42"/>
        <v>0</v>
      </c>
      <c r="G142" s="211">
        <f t="shared" si="43"/>
        <v>5</v>
      </c>
      <c r="H142" s="188">
        <f t="shared" si="44"/>
        <v>0</v>
      </c>
      <c r="I142" s="189">
        <f t="shared" si="45"/>
        <v>0</v>
      </c>
      <c r="T142" s="409"/>
      <c r="U142" s="409"/>
      <c r="V142" s="409"/>
    </row>
    <row r="143" spans="1:22">
      <c r="A143" s="200" t="str">
        <f t="shared" si="38"/>
        <v>S 4</v>
      </c>
      <c r="B143" s="236">
        <f t="shared" si="39"/>
        <v>0</v>
      </c>
      <c r="C143" s="188">
        <f t="shared" si="35"/>
        <v>0</v>
      </c>
      <c r="D143" s="188">
        <f t="shared" si="40"/>
        <v>0</v>
      </c>
      <c r="E143" s="188">
        <f t="shared" si="41"/>
        <v>0</v>
      </c>
      <c r="F143" s="188">
        <f t="shared" si="42"/>
        <v>0</v>
      </c>
      <c r="G143" s="211">
        <f t="shared" si="43"/>
        <v>5</v>
      </c>
      <c r="H143" s="188">
        <f t="shared" si="44"/>
        <v>0</v>
      </c>
      <c r="I143" s="189">
        <f t="shared" si="45"/>
        <v>0</v>
      </c>
      <c r="T143" s="409"/>
      <c r="U143" s="409"/>
      <c r="V143" s="409"/>
    </row>
    <row r="144" spans="1:22">
      <c r="A144" s="200" t="str">
        <f t="shared" si="38"/>
        <v>S 5</v>
      </c>
      <c r="B144" s="236">
        <f t="shared" si="39"/>
        <v>0</v>
      </c>
      <c r="C144" s="188">
        <f t="shared" si="35"/>
        <v>0</v>
      </c>
      <c r="D144" s="188">
        <f t="shared" si="40"/>
        <v>0</v>
      </c>
      <c r="E144" s="188">
        <f t="shared" si="41"/>
        <v>0</v>
      </c>
      <c r="F144" s="188">
        <f t="shared" si="42"/>
        <v>0</v>
      </c>
      <c r="G144" s="211">
        <f t="shared" si="43"/>
        <v>5</v>
      </c>
      <c r="H144" s="188">
        <f t="shared" si="44"/>
        <v>0</v>
      </c>
      <c r="I144" s="189">
        <f t="shared" si="45"/>
        <v>0</v>
      </c>
      <c r="T144" s="409"/>
      <c r="U144" s="409"/>
      <c r="V144" s="409"/>
    </row>
    <row r="145" spans="1:22">
      <c r="A145" s="200" t="str">
        <f t="shared" si="38"/>
        <v>S 6</v>
      </c>
      <c r="B145" s="236">
        <f t="shared" si="39"/>
        <v>0</v>
      </c>
      <c r="C145" s="188">
        <f t="shared" si="35"/>
        <v>0</v>
      </c>
      <c r="D145" s="188">
        <f t="shared" si="40"/>
        <v>0</v>
      </c>
      <c r="E145" s="188">
        <f t="shared" si="41"/>
        <v>0</v>
      </c>
      <c r="F145" s="188">
        <f t="shared" si="42"/>
        <v>0</v>
      </c>
      <c r="G145" s="211">
        <f t="shared" si="43"/>
        <v>5</v>
      </c>
      <c r="H145" s="188">
        <f t="shared" si="44"/>
        <v>0</v>
      </c>
      <c r="I145" s="189">
        <f t="shared" si="45"/>
        <v>0</v>
      </c>
      <c r="T145" s="409"/>
      <c r="U145" s="409"/>
      <c r="V145" s="409"/>
    </row>
    <row r="146" spans="1:22">
      <c r="A146" s="200" t="str">
        <f t="shared" si="38"/>
        <v>S 7</v>
      </c>
      <c r="B146" s="236">
        <f t="shared" si="39"/>
        <v>0</v>
      </c>
      <c r="C146" s="188">
        <f t="shared" si="35"/>
        <v>0</v>
      </c>
      <c r="D146" s="188">
        <f t="shared" si="40"/>
        <v>0</v>
      </c>
      <c r="E146" s="188">
        <f t="shared" si="41"/>
        <v>0</v>
      </c>
      <c r="F146" s="188">
        <f t="shared" si="42"/>
        <v>0</v>
      </c>
      <c r="G146" s="211">
        <f t="shared" si="43"/>
        <v>5</v>
      </c>
      <c r="H146" s="188">
        <f t="shared" si="44"/>
        <v>0</v>
      </c>
      <c r="I146" s="189">
        <f t="shared" si="45"/>
        <v>0</v>
      </c>
      <c r="T146" s="409"/>
      <c r="U146" s="409"/>
      <c r="V146" s="409"/>
    </row>
    <row r="147" spans="1:22">
      <c r="A147" s="200" t="str">
        <f t="shared" si="38"/>
        <v>S 8</v>
      </c>
      <c r="B147" s="236">
        <f t="shared" si="39"/>
        <v>0</v>
      </c>
      <c r="C147" s="188">
        <f t="shared" si="35"/>
        <v>0</v>
      </c>
      <c r="D147" s="188">
        <f t="shared" si="40"/>
        <v>0</v>
      </c>
      <c r="E147" s="188">
        <f t="shared" si="41"/>
        <v>0</v>
      </c>
      <c r="F147" s="188">
        <f t="shared" si="42"/>
        <v>0</v>
      </c>
      <c r="G147" s="211">
        <f t="shared" si="43"/>
        <v>5</v>
      </c>
      <c r="H147" s="188">
        <f t="shared" si="44"/>
        <v>0</v>
      </c>
      <c r="I147" s="189">
        <f t="shared" si="45"/>
        <v>0</v>
      </c>
      <c r="T147" s="409"/>
      <c r="U147" s="409"/>
      <c r="V147" s="409"/>
    </row>
    <row r="148" spans="1:22">
      <c r="A148" s="200" t="str">
        <f t="shared" si="38"/>
        <v>S 9</v>
      </c>
      <c r="B148" s="236">
        <f t="shared" si="39"/>
        <v>0</v>
      </c>
      <c r="C148" s="188">
        <f t="shared" si="35"/>
        <v>0</v>
      </c>
      <c r="D148" s="188">
        <f t="shared" si="40"/>
        <v>0</v>
      </c>
      <c r="E148" s="188">
        <f t="shared" si="41"/>
        <v>0</v>
      </c>
      <c r="F148" s="188">
        <f t="shared" si="42"/>
        <v>0</v>
      </c>
      <c r="G148" s="211">
        <f t="shared" si="43"/>
        <v>5</v>
      </c>
      <c r="H148" s="188">
        <f t="shared" si="44"/>
        <v>0</v>
      </c>
      <c r="I148" s="189">
        <f t="shared" si="45"/>
        <v>0</v>
      </c>
      <c r="T148" s="409"/>
      <c r="U148" s="409"/>
      <c r="V148" s="409"/>
    </row>
    <row r="149" spans="1:22">
      <c r="A149" s="200" t="str">
        <f t="shared" si="38"/>
        <v>S 10</v>
      </c>
      <c r="B149" s="236">
        <f t="shared" si="39"/>
        <v>0</v>
      </c>
      <c r="C149" s="188">
        <f t="shared" si="35"/>
        <v>0</v>
      </c>
      <c r="D149" s="188">
        <f t="shared" si="40"/>
        <v>0</v>
      </c>
      <c r="E149" s="188">
        <f t="shared" si="41"/>
        <v>0</v>
      </c>
      <c r="F149" s="188">
        <f t="shared" si="42"/>
        <v>0</v>
      </c>
      <c r="G149" s="211">
        <f t="shared" si="43"/>
        <v>5</v>
      </c>
      <c r="H149" s="188">
        <f t="shared" si="44"/>
        <v>0</v>
      </c>
      <c r="I149" s="189">
        <f t="shared" si="45"/>
        <v>0</v>
      </c>
      <c r="T149" s="409"/>
      <c r="U149" s="409"/>
      <c r="V149" s="409"/>
    </row>
    <row r="150" spans="1:22">
      <c r="A150" s="200" t="str">
        <f t="shared" si="38"/>
        <v>S 11</v>
      </c>
      <c r="B150" s="236">
        <f t="shared" si="39"/>
        <v>0</v>
      </c>
      <c r="C150" s="188">
        <f t="shared" si="35"/>
        <v>0</v>
      </c>
      <c r="D150" s="188">
        <f t="shared" si="40"/>
        <v>0</v>
      </c>
      <c r="E150" s="188">
        <f t="shared" si="41"/>
        <v>0</v>
      </c>
      <c r="F150" s="188">
        <f t="shared" si="42"/>
        <v>0</v>
      </c>
      <c r="G150" s="211">
        <f t="shared" si="43"/>
        <v>5</v>
      </c>
      <c r="H150" s="188">
        <f t="shared" si="44"/>
        <v>0</v>
      </c>
      <c r="I150" s="189">
        <f t="shared" si="45"/>
        <v>0</v>
      </c>
      <c r="T150" s="409"/>
      <c r="U150" s="409"/>
      <c r="V150" s="409"/>
    </row>
    <row r="151" spans="1:22">
      <c r="A151" s="200" t="str">
        <f t="shared" si="38"/>
        <v>S 12</v>
      </c>
      <c r="B151" s="236">
        <f t="shared" si="39"/>
        <v>0</v>
      </c>
      <c r="C151" s="188">
        <f t="shared" si="35"/>
        <v>0</v>
      </c>
      <c r="D151" s="188">
        <f t="shared" si="40"/>
        <v>0</v>
      </c>
      <c r="E151" s="188">
        <f t="shared" si="41"/>
        <v>0</v>
      </c>
      <c r="F151" s="188">
        <f t="shared" si="42"/>
        <v>0</v>
      </c>
      <c r="G151" s="211">
        <f t="shared" si="43"/>
        <v>5</v>
      </c>
      <c r="H151" s="188">
        <f t="shared" si="44"/>
        <v>0</v>
      </c>
      <c r="I151" s="189">
        <f t="shared" si="45"/>
        <v>0</v>
      </c>
      <c r="T151" s="409"/>
      <c r="U151" s="409"/>
      <c r="V151" s="409"/>
    </row>
    <row r="152" spans="1:22">
      <c r="A152" s="200" t="str">
        <f t="shared" si="38"/>
        <v>S 13</v>
      </c>
      <c r="B152" s="236">
        <f t="shared" si="39"/>
        <v>0</v>
      </c>
      <c r="C152" s="188">
        <f t="shared" si="35"/>
        <v>0</v>
      </c>
      <c r="D152" s="188">
        <f t="shared" si="40"/>
        <v>0</v>
      </c>
      <c r="E152" s="188">
        <f t="shared" si="41"/>
        <v>0</v>
      </c>
      <c r="F152" s="188">
        <f t="shared" si="42"/>
        <v>0</v>
      </c>
      <c r="G152" s="211">
        <f t="shared" si="43"/>
        <v>5</v>
      </c>
      <c r="H152" s="188">
        <f t="shared" si="44"/>
        <v>0</v>
      </c>
      <c r="I152" s="189">
        <f t="shared" si="45"/>
        <v>0</v>
      </c>
      <c r="T152" s="409"/>
      <c r="U152" s="409"/>
      <c r="V152" s="409"/>
    </row>
    <row r="153" spans="1:22">
      <c r="A153" s="200" t="str">
        <f t="shared" si="38"/>
        <v>S 14</v>
      </c>
      <c r="B153" s="236">
        <f t="shared" si="39"/>
        <v>0</v>
      </c>
      <c r="C153" s="188">
        <f t="shared" si="35"/>
        <v>0</v>
      </c>
      <c r="D153" s="188">
        <f t="shared" si="40"/>
        <v>0</v>
      </c>
      <c r="E153" s="188">
        <f t="shared" si="41"/>
        <v>0</v>
      </c>
      <c r="F153" s="188">
        <f t="shared" si="42"/>
        <v>0</v>
      </c>
      <c r="G153" s="211">
        <f t="shared" si="43"/>
        <v>5</v>
      </c>
      <c r="H153" s="188">
        <f t="shared" si="44"/>
        <v>0</v>
      </c>
      <c r="I153" s="189">
        <f t="shared" si="45"/>
        <v>0</v>
      </c>
      <c r="T153" s="409"/>
      <c r="U153" s="409"/>
      <c r="V153" s="409"/>
    </row>
    <row r="154" spans="1:22">
      <c r="A154" s="200" t="str">
        <f t="shared" si="38"/>
        <v>S 15</v>
      </c>
      <c r="B154" s="236">
        <f t="shared" si="39"/>
        <v>0</v>
      </c>
      <c r="C154" s="188">
        <f t="shared" si="35"/>
        <v>0</v>
      </c>
      <c r="D154" s="188">
        <f t="shared" si="40"/>
        <v>0</v>
      </c>
      <c r="E154" s="188">
        <f t="shared" si="41"/>
        <v>0</v>
      </c>
      <c r="F154" s="188">
        <f t="shared" si="42"/>
        <v>0</v>
      </c>
      <c r="G154" s="211">
        <f t="shared" si="43"/>
        <v>5</v>
      </c>
      <c r="H154" s="188">
        <f t="shared" si="44"/>
        <v>0</v>
      </c>
      <c r="I154" s="189">
        <f t="shared" si="45"/>
        <v>0</v>
      </c>
      <c r="T154" s="409"/>
      <c r="U154" s="409"/>
      <c r="V154" s="409"/>
    </row>
    <row r="155" spans="1:22">
      <c r="A155" s="200" t="str">
        <f t="shared" si="38"/>
        <v>S 16</v>
      </c>
      <c r="B155" s="236">
        <f t="shared" si="39"/>
        <v>0</v>
      </c>
      <c r="C155" s="188">
        <f t="shared" si="35"/>
        <v>0</v>
      </c>
      <c r="D155" s="188">
        <f t="shared" si="40"/>
        <v>0</v>
      </c>
      <c r="E155" s="188">
        <f t="shared" si="41"/>
        <v>0</v>
      </c>
      <c r="F155" s="188">
        <f t="shared" si="42"/>
        <v>0</v>
      </c>
      <c r="G155" s="211">
        <f t="shared" si="43"/>
        <v>5</v>
      </c>
      <c r="H155" s="188">
        <f t="shared" si="44"/>
        <v>0</v>
      </c>
      <c r="I155" s="189">
        <f t="shared" si="45"/>
        <v>0</v>
      </c>
      <c r="T155" s="409"/>
      <c r="U155" s="409"/>
      <c r="V155" s="409"/>
    </row>
    <row r="156" spans="1:22">
      <c r="A156" s="200" t="str">
        <f t="shared" si="38"/>
        <v>S 17</v>
      </c>
      <c r="B156" s="236">
        <f t="shared" si="39"/>
        <v>0</v>
      </c>
      <c r="C156" s="188">
        <f t="shared" si="35"/>
        <v>0</v>
      </c>
      <c r="D156" s="188">
        <f t="shared" si="40"/>
        <v>0</v>
      </c>
      <c r="E156" s="188">
        <f t="shared" si="41"/>
        <v>0</v>
      </c>
      <c r="F156" s="188">
        <f t="shared" si="42"/>
        <v>0</v>
      </c>
      <c r="G156" s="211">
        <f t="shared" si="43"/>
        <v>5</v>
      </c>
      <c r="H156" s="188">
        <f t="shared" si="44"/>
        <v>0</v>
      </c>
      <c r="I156" s="189">
        <f t="shared" si="45"/>
        <v>0</v>
      </c>
      <c r="T156" s="409"/>
      <c r="U156" s="409"/>
      <c r="V156" s="409"/>
    </row>
    <row r="157" spans="1:22">
      <c r="A157" s="200" t="str">
        <f t="shared" ref="A157:A164" si="46">A121</f>
        <v>S 18</v>
      </c>
      <c r="B157" s="236">
        <f t="shared" si="39"/>
        <v>0</v>
      </c>
      <c r="C157" s="188">
        <f t="shared" si="35"/>
        <v>0</v>
      </c>
      <c r="D157" s="188">
        <f t="shared" si="40"/>
        <v>0</v>
      </c>
      <c r="E157" s="188">
        <f t="shared" si="41"/>
        <v>0</v>
      </c>
      <c r="F157" s="188">
        <f t="shared" si="42"/>
        <v>0</v>
      </c>
      <c r="G157" s="211">
        <f t="shared" si="43"/>
        <v>5</v>
      </c>
      <c r="H157" s="188">
        <f t="shared" si="44"/>
        <v>0</v>
      </c>
      <c r="I157" s="189">
        <f t="shared" si="45"/>
        <v>0</v>
      </c>
      <c r="T157" s="409"/>
      <c r="U157" s="409"/>
      <c r="V157" s="409"/>
    </row>
    <row r="158" spans="1:22">
      <c r="A158" s="200" t="str">
        <f t="shared" si="46"/>
        <v>S 19</v>
      </c>
      <c r="B158" s="236">
        <f t="shared" si="39"/>
        <v>0</v>
      </c>
      <c r="C158" s="188">
        <f t="shared" si="35"/>
        <v>0</v>
      </c>
      <c r="D158" s="188">
        <f t="shared" si="40"/>
        <v>0</v>
      </c>
      <c r="E158" s="188">
        <f t="shared" si="41"/>
        <v>0</v>
      </c>
      <c r="F158" s="188">
        <f t="shared" si="42"/>
        <v>0</v>
      </c>
      <c r="G158" s="211">
        <f t="shared" si="43"/>
        <v>5</v>
      </c>
      <c r="H158" s="188">
        <f t="shared" si="44"/>
        <v>0</v>
      </c>
      <c r="I158" s="189">
        <f t="shared" si="45"/>
        <v>0</v>
      </c>
      <c r="T158" s="409"/>
      <c r="U158" s="409"/>
      <c r="V158" s="409"/>
    </row>
    <row r="159" spans="1:22">
      <c r="A159" s="200" t="str">
        <f t="shared" si="46"/>
        <v>S 20</v>
      </c>
      <c r="B159" s="236">
        <f t="shared" si="39"/>
        <v>0</v>
      </c>
      <c r="C159" s="188">
        <f t="shared" si="35"/>
        <v>0</v>
      </c>
      <c r="D159" s="188">
        <f t="shared" si="40"/>
        <v>0</v>
      </c>
      <c r="E159" s="188">
        <f t="shared" si="41"/>
        <v>0</v>
      </c>
      <c r="F159" s="188">
        <f t="shared" si="42"/>
        <v>0</v>
      </c>
      <c r="G159" s="211">
        <f t="shared" si="43"/>
        <v>5</v>
      </c>
      <c r="H159" s="188">
        <f t="shared" si="44"/>
        <v>0</v>
      </c>
      <c r="I159" s="189">
        <f t="shared" si="45"/>
        <v>0</v>
      </c>
      <c r="T159" s="409"/>
      <c r="U159" s="409"/>
      <c r="V159" s="409"/>
    </row>
    <row r="160" spans="1:22">
      <c r="A160" s="200" t="str">
        <f t="shared" si="46"/>
        <v>S 21</v>
      </c>
      <c r="B160" s="236">
        <f t="shared" si="39"/>
        <v>0</v>
      </c>
      <c r="C160" s="188">
        <f t="shared" si="35"/>
        <v>0</v>
      </c>
      <c r="D160" s="188">
        <f t="shared" si="40"/>
        <v>0</v>
      </c>
      <c r="E160" s="188">
        <f t="shared" si="41"/>
        <v>0</v>
      </c>
      <c r="F160" s="188">
        <f t="shared" si="42"/>
        <v>0</v>
      </c>
      <c r="G160" s="211">
        <f t="shared" si="43"/>
        <v>5</v>
      </c>
      <c r="H160" s="188">
        <f t="shared" si="44"/>
        <v>0</v>
      </c>
      <c r="I160" s="189">
        <f t="shared" si="45"/>
        <v>0</v>
      </c>
      <c r="T160" s="409"/>
      <c r="U160" s="409"/>
      <c r="V160" s="409"/>
    </row>
    <row r="161" spans="1:22">
      <c r="A161" s="200" t="str">
        <f t="shared" si="46"/>
        <v>S 22</v>
      </c>
      <c r="B161" s="236">
        <f t="shared" si="39"/>
        <v>0</v>
      </c>
      <c r="C161" s="188">
        <f t="shared" si="35"/>
        <v>0</v>
      </c>
      <c r="D161" s="188">
        <f t="shared" si="40"/>
        <v>0</v>
      </c>
      <c r="E161" s="188">
        <f t="shared" si="41"/>
        <v>0</v>
      </c>
      <c r="F161" s="188">
        <f t="shared" si="42"/>
        <v>0</v>
      </c>
      <c r="G161" s="211">
        <f t="shared" si="43"/>
        <v>5</v>
      </c>
      <c r="H161" s="188">
        <f t="shared" si="44"/>
        <v>0</v>
      </c>
      <c r="I161" s="189">
        <f t="shared" si="45"/>
        <v>0</v>
      </c>
      <c r="T161" s="409"/>
      <c r="U161" s="409"/>
      <c r="V161" s="409"/>
    </row>
    <row r="162" spans="1:22">
      <c r="A162" s="200" t="str">
        <f t="shared" si="46"/>
        <v>S 23</v>
      </c>
      <c r="B162" s="236">
        <f t="shared" si="39"/>
        <v>0</v>
      </c>
      <c r="C162" s="188">
        <f t="shared" si="35"/>
        <v>0</v>
      </c>
      <c r="D162" s="188">
        <f t="shared" si="40"/>
        <v>0</v>
      </c>
      <c r="E162" s="188">
        <f t="shared" si="41"/>
        <v>0</v>
      </c>
      <c r="F162" s="188">
        <f t="shared" si="42"/>
        <v>0</v>
      </c>
      <c r="G162" s="211">
        <f t="shared" si="43"/>
        <v>5</v>
      </c>
      <c r="H162" s="188">
        <f t="shared" si="44"/>
        <v>0</v>
      </c>
      <c r="I162" s="189">
        <f t="shared" si="45"/>
        <v>0</v>
      </c>
      <c r="T162" s="409"/>
      <c r="U162" s="409"/>
      <c r="V162" s="409"/>
    </row>
    <row r="163" spans="1:22">
      <c r="A163" s="200" t="str">
        <f t="shared" si="46"/>
        <v>S 24</v>
      </c>
      <c r="B163" s="236">
        <f t="shared" si="39"/>
        <v>0</v>
      </c>
      <c r="C163" s="188">
        <f t="shared" si="35"/>
        <v>0</v>
      </c>
      <c r="D163" s="188">
        <f t="shared" si="40"/>
        <v>0</v>
      </c>
      <c r="E163" s="188">
        <f t="shared" si="41"/>
        <v>0</v>
      </c>
      <c r="F163" s="188">
        <f t="shared" si="42"/>
        <v>0</v>
      </c>
      <c r="G163" s="211">
        <f t="shared" si="43"/>
        <v>5</v>
      </c>
      <c r="H163" s="188">
        <f t="shared" si="44"/>
        <v>0</v>
      </c>
      <c r="I163" s="189">
        <f t="shared" si="45"/>
        <v>0</v>
      </c>
      <c r="T163" s="409"/>
      <c r="U163" s="409"/>
      <c r="V163" s="409"/>
    </row>
    <row r="164" spans="1:22">
      <c r="A164" s="200" t="str">
        <f t="shared" si="46"/>
        <v>S 25</v>
      </c>
      <c r="B164" s="236">
        <f t="shared" si="39"/>
        <v>0</v>
      </c>
      <c r="C164" s="188">
        <f t="shared" si="35"/>
        <v>0</v>
      </c>
      <c r="D164" s="188">
        <f t="shared" si="40"/>
        <v>0</v>
      </c>
      <c r="E164" s="188">
        <f t="shared" si="41"/>
        <v>0</v>
      </c>
      <c r="F164" s="188">
        <f t="shared" si="42"/>
        <v>0</v>
      </c>
      <c r="G164" s="211">
        <f t="shared" si="43"/>
        <v>5</v>
      </c>
      <c r="H164" s="188">
        <f t="shared" si="44"/>
        <v>0</v>
      </c>
      <c r="I164" s="189">
        <f t="shared" si="45"/>
        <v>0</v>
      </c>
      <c r="T164" s="409"/>
      <c r="U164" s="409"/>
      <c r="V164" s="409"/>
    </row>
    <row r="165" spans="1:22" ht="18.75">
      <c r="A165" s="351"/>
      <c r="B165" s="59"/>
      <c r="C165" s="203">
        <f>SUM(C140:C164)</f>
        <v>168</v>
      </c>
      <c r="D165" s="203">
        <f>SUM(D140:D164)</f>
        <v>23.520000000000003</v>
      </c>
      <c r="E165" s="204">
        <f t="shared" si="41"/>
        <v>0.14000000000000001</v>
      </c>
      <c r="F165" s="202"/>
      <c r="G165" s="202"/>
      <c r="H165" s="202"/>
      <c r="I165" s="337">
        <f>SUM(I140:I164)</f>
        <v>693.13440000000014</v>
      </c>
    </row>
    <row r="166" spans="1:22" ht="15.75" thickBot="1">
      <c r="A166" s="352"/>
      <c r="B166" s="339"/>
      <c r="C166" s="340" t="s">
        <v>49</v>
      </c>
      <c r="D166" s="340" t="s">
        <v>49</v>
      </c>
      <c r="E166" s="340" t="s">
        <v>49</v>
      </c>
      <c r="F166" s="58"/>
      <c r="G166" s="58"/>
      <c r="H166" s="58"/>
      <c r="I166" s="343" t="s">
        <v>49</v>
      </c>
    </row>
    <row r="167" spans="1:22">
      <c r="B167" s="284"/>
      <c r="C167" s="37"/>
      <c r="D167" s="37"/>
      <c r="E167" s="37"/>
      <c r="F167" s="37"/>
      <c r="G167" s="37"/>
      <c r="H167" s="37"/>
      <c r="I167" s="37"/>
    </row>
    <row r="168" spans="1:22">
      <c r="B168" s="284"/>
      <c r="C168" s="37"/>
      <c r="D168" s="37"/>
      <c r="E168" s="37"/>
      <c r="F168" s="37"/>
      <c r="G168" s="37"/>
      <c r="H168" s="37"/>
      <c r="I168" s="37"/>
    </row>
    <row r="169" spans="1:22" ht="21">
      <c r="A169" s="276" t="s">
        <v>58</v>
      </c>
      <c r="B169" s="306" t="s">
        <v>444</v>
      </c>
      <c r="C169" s="2"/>
      <c r="D169" s="2"/>
      <c r="E169" s="2"/>
      <c r="F169" s="2"/>
      <c r="G169" s="2"/>
      <c r="H169" s="2"/>
      <c r="I169" s="2"/>
      <c r="J169" s="277"/>
      <c r="K169" s="277"/>
      <c r="L169" s="278"/>
      <c r="M169" s="278"/>
      <c r="N169" s="278"/>
      <c r="O169" s="278"/>
    </row>
    <row r="170" spans="1:22">
      <c r="B170" s="284"/>
      <c r="C170" s="37"/>
      <c r="D170" s="37"/>
      <c r="E170" s="37"/>
      <c r="F170" s="37"/>
      <c r="G170" s="37"/>
      <c r="H170" s="37"/>
      <c r="I170" s="37"/>
    </row>
    <row r="171" spans="1:22" ht="15.75" thickBot="1">
      <c r="A171" s="281" t="s">
        <v>442</v>
      </c>
      <c r="B171" s="284"/>
      <c r="C171" s="37"/>
      <c r="D171" s="37"/>
      <c r="E171" s="37"/>
      <c r="F171" s="37"/>
      <c r="G171" s="37"/>
      <c r="H171" s="37"/>
      <c r="I171" s="37"/>
    </row>
    <row r="172" spans="1:22" ht="60" customHeight="1">
      <c r="A172" s="595" t="s">
        <v>2</v>
      </c>
      <c r="B172" s="598" t="s">
        <v>59</v>
      </c>
      <c r="C172" s="42" t="s">
        <v>425</v>
      </c>
      <c r="D172" s="244" t="s">
        <v>430</v>
      </c>
      <c r="E172" s="591" t="s">
        <v>31</v>
      </c>
      <c r="F172" s="591" t="s">
        <v>60</v>
      </c>
      <c r="G172" s="591" t="s">
        <v>61</v>
      </c>
      <c r="H172" s="591" t="s">
        <v>34</v>
      </c>
      <c r="I172" s="43" t="s">
        <v>35</v>
      </c>
    </row>
    <row r="173" spans="1:22">
      <c r="A173" s="596"/>
      <c r="B173" s="599"/>
      <c r="C173" s="327" t="s">
        <v>147</v>
      </c>
      <c r="D173" s="245" t="s">
        <v>147</v>
      </c>
      <c r="E173" s="592"/>
      <c r="F173" s="592"/>
      <c r="G173" s="592"/>
      <c r="H173" s="592"/>
      <c r="I173" s="328" t="s">
        <v>269</v>
      </c>
    </row>
    <row r="174" spans="1:22">
      <c r="A174" s="596"/>
      <c r="B174" s="600" t="s">
        <v>24</v>
      </c>
      <c r="C174" s="344" t="s">
        <v>37</v>
      </c>
      <c r="D174" s="345" t="s">
        <v>53</v>
      </c>
      <c r="E174" s="345" t="s">
        <v>54</v>
      </c>
      <c r="F174" s="345" t="s">
        <v>38</v>
      </c>
      <c r="G174" s="345" t="s">
        <v>39</v>
      </c>
      <c r="H174" s="345" t="s">
        <v>40</v>
      </c>
      <c r="I174" s="346" t="s">
        <v>41</v>
      </c>
      <c r="J174" s="37"/>
    </row>
    <row r="175" spans="1:22" ht="15.75" thickBot="1">
      <c r="A175" s="597"/>
      <c r="B175" s="601"/>
      <c r="C175" s="347"/>
      <c r="D175" s="348"/>
      <c r="E175" s="349" t="s">
        <v>55</v>
      </c>
      <c r="F175" s="348"/>
      <c r="G175" s="349"/>
      <c r="H175" s="349" t="s">
        <v>56</v>
      </c>
      <c r="I175" s="353" t="s">
        <v>57</v>
      </c>
      <c r="J175" s="37"/>
    </row>
    <row r="176" spans="1:22">
      <c r="A176" s="199" t="str">
        <f>A140</f>
        <v>S 1</v>
      </c>
      <c r="B176" s="235" t="str">
        <f>B140</f>
        <v>glass</v>
      </c>
      <c r="C176" s="201">
        <f t="shared" ref="C176:C200" si="47">C140</f>
        <v>168</v>
      </c>
      <c r="D176" s="201">
        <f t="shared" ref="D176" si="48">E104</f>
        <v>23.520000000000003</v>
      </c>
      <c r="E176" s="201">
        <f>IF(C176=0,0,D176/C176)</f>
        <v>0.14000000000000001</v>
      </c>
      <c r="F176" s="201">
        <f t="shared" ref="F176:F197" si="49">Y65</f>
        <v>117</v>
      </c>
      <c r="G176" s="201">
        <f t="shared" ref="G176" si="50">X65</f>
        <v>1.0011627906976743</v>
      </c>
      <c r="H176" s="201">
        <f>E176*F176*G176</f>
        <v>16.399046511627908</v>
      </c>
      <c r="I176" s="194">
        <f>C176*H176</f>
        <v>2755.0398139534886</v>
      </c>
      <c r="J176" s="37"/>
    </row>
    <row r="177" spans="1:10">
      <c r="A177" s="200" t="str">
        <f t="shared" ref="A177:B192" si="51">A141</f>
        <v>S 2</v>
      </c>
      <c r="B177" s="236">
        <f t="shared" si="51"/>
        <v>0</v>
      </c>
      <c r="C177" s="201">
        <f t="shared" si="47"/>
        <v>0</v>
      </c>
      <c r="D177" s="201">
        <f t="shared" ref="D177:D200" si="52">E105</f>
        <v>0</v>
      </c>
      <c r="E177" s="201">
        <f t="shared" ref="E177:E201" si="53">IF(C177=0,0,D177/C177)</f>
        <v>0</v>
      </c>
      <c r="F177" s="201">
        <f t="shared" si="49"/>
        <v>117</v>
      </c>
      <c r="G177" s="201">
        <f t="shared" ref="G177:G200" si="54">X66</f>
        <v>0</v>
      </c>
      <c r="H177" s="201">
        <f t="shared" ref="H177:H200" si="55">E177*F177*G177</f>
        <v>0</v>
      </c>
      <c r="I177" s="194">
        <f t="shared" ref="I177:I200" si="56">C177*H177</f>
        <v>0</v>
      </c>
      <c r="J177" s="37"/>
    </row>
    <row r="178" spans="1:10">
      <c r="A178" s="199" t="str">
        <f t="shared" si="51"/>
        <v>S 3</v>
      </c>
      <c r="B178" s="235">
        <f t="shared" si="51"/>
        <v>0</v>
      </c>
      <c r="C178" s="201">
        <f t="shared" si="47"/>
        <v>0</v>
      </c>
      <c r="D178" s="201">
        <f t="shared" si="52"/>
        <v>0</v>
      </c>
      <c r="E178" s="201">
        <f t="shared" si="53"/>
        <v>0</v>
      </c>
      <c r="F178" s="201">
        <f t="shared" si="49"/>
        <v>117</v>
      </c>
      <c r="G178" s="201">
        <f t="shared" si="54"/>
        <v>0</v>
      </c>
      <c r="H178" s="201">
        <f t="shared" si="55"/>
        <v>0</v>
      </c>
      <c r="I178" s="194">
        <f t="shared" si="56"/>
        <v>0</v>
      </c>
      <c r="J178" s="37"/>
    </row>
    <row r="179" spans="1:10">
      <c r="A179" s="200" t="str">
        <f t="shared" si="51"/>
        <v>S 4</v>
      </c>
      <c r="B179" s="236">
        <f t="shared" si="51"/>
        <v>0</v>
      </c>
      <c r="C179" s="201">
        <f t="shared" si="47"/>
        <v>0</v>
      </c>
      <c r="D179" s="201">
        <f t="shared" si="52"/>
        <v>0</v>
      </c>
      <c r="E179" s="201">
        <f t="shared" si="53"/>
        <v>0</v>
      </c>
      <c r="F179" s="201">
        <f t="shared" si="49"/>
        <v>117</v>
      </c>
      <c r="G179" s="201">
        <f t="shared" si="54"/>
        <v>0</v>
      </c>
      <c r="H179" s="201">
        <f t="shared" si="55"/>
        <v>0</v>
      </c>
      <c r="I179" s="194">
        <f t="shared" si="56"/>
        <v>0</v>
      </c>
      <c r="J179" s="37"/>
    </row>
    <row r="180" spans="1:10">
      <c r="A180" s="199" t="str">
        <f t="shared" si="51"/>
        <v>S 5</v>
      </c>
      <c r="B180" s="235">
        <f t="shared" si="51"/>
        <v>0</v>
      </c>
      <c r="C180" s="201">
        <f t="shared" si="47"/>
        <v>0</v>
      </c>
      <c r="D180" s="201">
        <f t="shared" si="52"/>
        <v>0</v>
      </c>
      <c r="E180" s="201">
        <f t="shared" si="53"/>
        <v>0</v>
      </c>
      <c r="F180" s="201">
        <f t="shared" si="49"/>
        <v>117</v>
      </c>
      <c r="G180" s="201">
        <f t="shared" si="54"/>
        <v>0</v>
      </c>
      <c r="H180" s="201">
        <f t="shared" si="55"/>
        <v>0</v>
      </c>
      <c r="I180" s="194">
        <f t="shared" si="56"/>
        <v>0</v>
      </c>
      <c r="J180" s="37"/>
    </row>
    <row r="181" spans="1:10">
      <c r="A181" s="200" t="str">
        <f t="shared" si="51"/>
        <v>S 6</v>
      </c>
      <c r="B181" s="236">
        <f t="shared" si="51"/>
        <v>0</v>
      </c>
      <c r="C181" s="201">
        <f t="shared" si="47"/>
        <v>0</v>
      </c>
      <c r="D181" s="201">
        <f t="shared" si="52"/>
        <v>0</v>
      </c>
      <c r="E181" s="201">
        <f t="shared" si="53"/>
        <v>0</v>
      </c>
      <c r="F181" s="201">
        <f t="shared" si="49"/>
        <v>117</v>
      </c>
      <c r="G181" s="201">
        <f t="shared" si="54"/>
        <v>0</v>
      </c>
      <c r="H181" s="201">
        <f t="shared" si="55"/>
        <v>0</v>
      </c>
      <c r="I181" s="194">
        <f t="shared" si="56"/>
        <v>0</v>
      </c>
      <c r="J181" s="37"/>
    </row>
    <row r="182" spans="1:10">
      <c r="A182" s="199" t="str">
        <f t="shared" si="51"/>
        <v>S 7</v>
      </c>
      <c r="B182" s="235">
        <f t="shared" si="51"/>
        <v>0</v>
      </c>
      <c r="C182" s="201">
        <f t="shared" si="47"/>
        <v>0</v>
      </c>
      <c r="D182" s="201">
        <f t="shared" si="52"/>
        <v>0</v>
      </c>
      <c r="E182" s="201">
        <f t="shared" si="53"/>
        <v>0</v>
      </c>
      <c r="F182" s="201">
        <f t="shared" si="49"/>
        <v>117</v>
      </c>
      <c r="G182" s="201">
        <f t="shared" si="54"/>
        <v>0</v>
      </c>
      <c r="H182" s="201">
        <f t="shared" si="55"/>
        <v>0</v>
      </c>
      <c r="I182" s="194">
        <f t="shared" si="56"/>
        <v>0</v>
      </c>
      <c r="J182" s="37"/>
    </row>
    <row r="183" spans="1:10">
      <c r="A183" s="200" t="str">
        <f t="shared" si="51"/>
        <v>S 8</v>
      </c>
      <c r="B183" s="236">
        <f t="shared" si="51"/>
        <v>0</v>
      </c>
      <c r="C183" s="201">
        <f t="shared" si="47"/>
        <v>0</v>
      </c>
      <c r="D183" s="201">
        <f t="shared" si="52"/>
        <v>0</v>
      </c>
      <c r="E183" s="201">
        <f t="shared" si="53"/>
        <v>0</v>
      </c>
      <c r="F183" s="201">
        <f t="shared" si="49"/>
        <v>117</v>
      </c>
      <c r="G183" s="201">
        <f t="shared" si="54"/>
        <v>0</v>
      </c>
      <c r="H183" s="201">
        <f t="shared" si="55"/>
        <v>0</v>
      </c>
      <c r="I183" s="194">
        <f t="shared" si="56"/>
        <v>0</v>
      </c>
      <c r="J183" s="37"/>
    </row>
    <row r="184" spans="1:10">
      <c r="A184" s="199" t="str">
        <f t="shared" si="51"/>
        <v>S 9</v>
      </c>
      <c r="B184" s="235">
        <f t="shared" si="51"/>
        <v>0</v>
      </c>
      <c r="C184" s="201">
        <f t="shared" si="47"/>
        <v>0</v>
      </c>
      <c r="D184" s="201">
        <f t="shared" si="52"/>
        <v>0</v>
      </c>
      <c r="E184" s="201">
        <f t="shared" si="53"/>
        <v>0</v>
      </c>
      <c r="F184" s="201">
        <f t="shared" si="49"/>
        <v>117</v>
      </c>
      <c r="G184" s="201">
        <f t="shared" si="54"/>
        <v>0</v>
      </c>
      <c r="H184" s="201">
        <f t="shared" si="55"/>
        <v>0</v>
      </c>
      <c r="I184" s="194">
        <f t="shared" si="56"/>
        <v>0</v>
      </c>
      <c r="J184" s="37"/>
    </row>
    <row r="185" spans="1:10">
      <c r="A185" s="200" t="str">
        <f t="shared" si="51"/>
        <v>S 10</v>
      </c>
      <c r="B185" s="236">
        <f t="shared" si="51"/>
        <v>0</v>
      </c>
      <c r="C185" s="201">
        <f t="shared" si="47"/>
        <v>0</v>
      </c>
      <c r="D185" s="201">
        <f t="shared" si="52"/>
        <v>0</v>
      </c>
      <c r="E185" s="201">
        <f t="shared" si="53"/>
        <v>0</v>
      </c>
      <c r="F185" s="201">
        <f t="shared" si="49"/>
        <v>117</v>
      </c>
      <c r="G185" s="201">
        <f t="shared" si="54"/>
        <v>0</v>
      </c>
      <c r="H185" s="201">
        <f t="shared" si="55"/>
        <v>0</v>
      </c>
      <c r="I185" s="194">
        <f t="shared" si="56"/>
        <v>0</v>
      </c>
      <c r="J185" s="37"/>
    </row>
    <row r="186" spans="1:10">
      <c r="A186" s="199" t="str">
        <f t="shared" si="51"/>
        <v>S 11</v>
      </c>
      <c r="B186" s="235">
        <f t="shared" si="51"/>
        <v>0</v>
      </c>
      <c r="C186" s="201">
        <f t="shared" si="47"/>
        <v>0</v>
      </c>
      <c r="D186" s="201">
        <f t="shared" si="52"/>
        <v>0</v>
      </c>
      <c r="E186" s="201">
        <f t="shared" si="53"/>
        <v>0</v>
      </c>
      <c r="F186" s="201">
        <f t="shared" si="49"/>
        <v>117</v>
      </c>
      <c r="G186" s="201">
        <f t="shared" si="54"/>
        <v>0</v>
      </c>
      <c r="H186" s="201">
        <f t="shared" si="55"/>
        <v>0</v>
      </c>
      <c r="I186" s="194">
        <f t="shared" si="56"/>
        <v>0</v>
      </c>
      <c r="J186" s="37"/>
    </row>
    <row r="187" spans="1:10">
      <c r="A187" s="200" t="str">
        <f t="shared" si="51"/>
        <v>S 12</v>
      </c>
      <c r="B187" s="236">
        <f t="shared" si="51"/>
        <v>0</v>
      </c>
      <c r="C187" s="201">
        <f t="shared" si="47"/>
        <v>0</v>
      </c>
      <c r="D187" s="201">
        <f t="shared" si="52"/>
        <v>0</v>
      </c>
      <c r="E187" s="201">
        <f t="shared" si="53"/>
        <v>0</v>
      </c>
      <c r="F187" s="201">
        <f t="shared" si="49"/>
        <v>117</v>
      </c>
      <c r="G187" s="201">
        <f t="shared" si="54"/>
        <v>0</v>
      </c>
      <c r="H187" s="201">
        <f t="shared" si="55"/>
        <v>0</v>
      </c>
      <c r="I187" s="194">
        <f t="shared" si="56"/>
        <v>0</v>
      </c>
      <c r="J187" s="37"/>
    </row>
    <row r="188" spans="1:10">
      <c r="A188" s="199" t="str">
        <f t="shared" si="51"/>
        <v>S 13</v>
      </c>
      <c r="B188" s="235">
        <f t="shared" si="51"/>
        <v>0</v>
      </c>
      <c r="C188" s="201">
        <f t="shared" si="47"/>
        <v>0</v>
      </c>
      <c r="D188" s="201">
        <f t="shared" si="52"/>
        <v>0</v>
      </c>
      <c r="E188" s="201">
        <f t="shared" si="53"/>
        <v>0</v>
      </c>
      <c r="F188" s="201">
        <f t="shared" si="49"/>
        <v>117</v>
      </c>
      <c r="G188" s="201">
        <f t="shared" si="54"/>
        <v>0</v>
      </c>
      <c r="H188" s="201">
        <f t="shared" si="55"/>
        <v>0</v>
      </c>
      <c r="I188" s="194">
        <f t="shared" si="56"/>
        <v>0</v>
      </c>
      <c r="J188" s="37"/>
    </row>
    <row r="189" spans="1:10">
      <c r="A189" s="200" t="str">
        <f t="shared" si="51"/>
        <v>S 14</v>
      </c>
      <c r="B189" s="236">
        <f t="shared" si="51"/>
        <v>0</v>
      </c>
      <c r="C189" s="201">
        <f t="shared" si="47"/>
        <v>0</v>
      </c>
      <c r="D189" s="201">
        <f t="shared" si="52"/>
        <v>0</v>
      </c>
      <c r="E189" s="201">
        <f t="shared" si="53"/>
        <v>0</v>
      </c>
      <c r="F189" s="201">
        <f t="shared" si="49"/>
        <v>117</v>
      </c>
      <c r="G189" s="201">
        <f t="shared" si="54"/>
        <v>0</v>
      </c>
      <c r="H189" s="201">
        <f t="shared" si="55"/>
        <v>0</v>
      </c>
      <c r="I189" s="194">
        <f t="shared" si="56"/>
        <v>0</v>
      </c>
      <c r="J189" s="37"/>
    </row>
    <row r="190" spans="1:10">
      <c r="A190" s="199" t="str">
        <f t="shared" si="51"/>
        <v>S 15</v>
      </c>
      <c r="B190" s="235">
        <f t="shared" si="51"/>
        <v>0</v>
      </c>
      <c r="C190" s="201">
        <f t="shared" si="47"/>
        <v>0</v>
      </c>
      <c r="D190" s="201">
        <f t="shared" si="52"/>
        <v>0</v>
      </c>
      <c r="E190" s="201">
        <f t="shared" si="53"/>
        <v>0</v>
      </c>
      <c r="F190" s="201">
        <f t="shared" si="49"/>
        <v>117</v>
      </c>
      <c r="G190" s="201">
        <f t="shared" si="54"/>
        <v>0</v>
      </c>
      <c r="H190" s="201">
        <f t="shared" si="55"/>
        <v>0</v>
      </c>
      <c r="I190" s="194">
        <f t="shared" si="56"/>
        <v>0</v>
      </c>
      <c r="J190" s="37"/>
    </row>
    <row r="191" spans="1:10">
      <c r="A191" s="200" t="str">
        <f t="shared" si="51"/>
        <v>S 16</v>
      </c>
      <c r="B191" s="236">
        <f t="shared" si="51"/>
        <v>0</v>
      </c>
      <c r="C191" s="201">
        <f t="shared" si="47"/>
        <v>0</v>
      </c>
      <c r="D191" s="201">
        <f t="shared" si="52"/>
        <v>0</v>
      </c>
      <c r="E191" s="201">
        <f t="shared" si="53"/>
        <v>0</v>
      </c>
      <c r="F191" s="201">
        <f t="shared" si="49"/>
        <v>117</v>
      </c>
      <c r="G191" s="201">
        <f t="shared" si="54"/>
        <v>0</v>
      </c>
      <c r="H191" s="201">
        <f t="shared" si="55"/>
        <v>0</v>
      </c>
      <c r="I191" s="194">
        <f t="shared" si="56"/>
        <v>0</v>
      </c>
      <c r="J191" s="37"/>
    </row>
    <row r="192" spans="1:10">
      <c r="A192" s="199" t="str">
        <f t="shared" si="51"/>
        <v>S 17</v>
      </c>
      <c r="B192" s="235">
        <f t="shared" si="51"/>
        <v>0</v>
      </c>
      <c r="C192" s="201">
        <f t="shared" si="47"/>
        <v>0</v>
      </c>
      <c r="D192" s="201">
        <f t="shared" si="52"/>
        <v>0</v>
      </c>
      <c r="E192" s="201">
        <f t="shared" si="53"/>
        <v>0</v>
      </c>
      <c r="F192" s="201">
        <f t="shared" si="49"/>
        <v>117</v>
      </c>
      <c r="G192" s="201">
        <f t="shared" si="54"/>
        <v>0</v>
      </c>
      <c r="H192" s="201">
        <f t="shared" si="55"/>
        <v>0</v>
      </c>
      <c r="I192" s="194">
        <f t="shared" si="56"/>
        <v>0</v>
      </c>
      <c r="J192" s="37"/>
    </row>
    <row r="193" spans="1:12">
      <c r="A193" s="200" t="str">
        <f t="shared" ref="A193:B200" si="57">A157</f>
        <v>S 18</v>
      </c>
      <c r="B193" s="236">
        <f t="shared" si="57"/>
        <v>0</v>
      </c>
      <c r="C193" s="201">
        <f t="shared" si="47"/>
        <v>0</v>
      </c>
      <c r="D193" s="201">
        <f t="shared" si="52"/>
        <v>0</v>
      </c>
      <c r="E193" s="201">
        <f t="shared" si="53"/>
        <v>0</v>
      </c>
      <c r="F193" s="201">
        <f t="shared" si="49"/>
        <v>117</v>
      </c>
      <c r="G193" s="201">
        <f t="shared" si="54"/>
        <v>0</v>
      </c>
      <c r="H193" s="201">
        <f t="shared" si="55"/>
        <v>0</v>
      </c>
      <c r="I193" s="194">
        <f t="shared" si="56"/>
        <v>0</v>
      </c>
      <c r="J193" s="37"/>
    </row>
    <row r="194" spans="1:12">
      <c r="A194" s="199" t="str">
        <f t="shared" si="57"/>
        <v>S 19</v>
      </c>
      <c r="B194" s="235">
        <f t="shared" si="57"/>
        <v>0</v>
      </c>
      <c r="C194" s="201">
        <f t="shared" si="47"/>
        <v>0</v>
      </c>
      <c r="D194" s="201">
        <f t="shared" si="52"/>
        <v>0</v>
      </c>
      <c r="E194" s="201">
        <f t="shared" si="53"/>
        <v>0</v>
      </c>
      <c r="F194" s="201">
        <f t="shared" si="49"/>
        <v>117</v>
      </c>
      <c r="G194" s="201">
        <f t="shared" si="54"/>
        <v>0</v>
      </c>
      <c r="H194" s="201">
        <f t="shared" si="55"/>
        <v>0</v>
      </c>
      <c r="I194" s="194">
        <f t="shared" si="56"/>
        <v>0</v>
      </c>
      <c r="J194" s="37"/>
    </row>
    <row r="195" spans="1:12">
      <c r="A195" s="200" t="str">
        <f t="shared" si="57"/>
        <v>S 20</v>
      </c>
      <c r="B195" s="236">
        <f t="shared" si="57"/>
        <v>0</v>
      </c>
      <c r="C195" s="201">
        <f t="shared" si="47"/>
        <v>0</v>
      </c>
      <c r="D195" s="201">
        <f t="shared" si="52"/>
        <v>0</v>
      </c>
      <c r="E195" s="201">
        <f t="shared" si="53"/>
        <v>0</v>
      </c>
      <c r="F195" s="201">
        <f t="shared" si="49"/>
        <v>117</v>
      </c>
      <c r="G195" s="201">
        <f t="shared" si="54"/>
        <v>0</v>
      </c>
      <c r="H195" s="201">
        <f t="shared" si="55"/>
        <v>0</v>
      </c>
      <c r="I195" s="194">
        <f t="shared" si="56"/>
        <v>0</v>
      </c>
      <c r="J195" s="37"/>
    </row>
    <row r="196" spans="1:12">
      <c r="A196" s="199" t="str">
        <f t="shared" si="57"/>
        <v>S 21</v>
      </c>
      <c r="B196" s="235">
        <f t="shared" si="57"/>
        <v>0</v>
      </c>
      <c r="C196" s="201">
        <f t="shared" si="47"/>
        <v>0</v>
      </c>
      <c r="D196" s="201">
        <f t="shared" si="52"/>
        <v>0</v>
      </c>
      <c r="E196" s="201">
        <f t="shared" si="53"/>
        <v>0</v>
      </c>
      <c r="F196" s="201">
        <f t="shared" si="49"/>
        <v>117</v>
      </c>
      <c r="G196" s="201">
        <f t="shared" si="54"/>
        <v>0</v>
      </c>
      <c r="H196" s="201">
        <f t="shared" si="55"/>
        <v>0</v>
      </c>
      <c r="I196" s="194">
        <f t="shared" si="56"/>
        <v>0</v>
      </c>
      <c r="J196" s="37"/>
    </row>
    <row r="197" spans="1:12">
      <c r="A197" s="200" t="str">
        <f t="shared" si="57"/>
        <v>S 22</v>
      </c>
      <c r="B197" s="236">
        <f t="shared" si="57"/>
        <v>0</v>
      </c>
      <c r="C197" s="201">
        <f t="shared" si="47"/>
        <v>0</v>
      </c>
      <c r="D197" s="201">
        <f t="shared" si="52"/>
        <v>0</v>
      </c>
      <c r="E197" s="201">
        <f t="shared" si="53"/>
        <v>0</v>
      </c>
      <c r="F197" s="201">
        <f t="shared" si="49"/>
        <v>117</v>
      </c>
      <c r="G197" s="201">
        <f t="shared" si="54"/>
        <v>0</v>
      </c>
      <c r="H197" s="201">
        <f t="shared" si="55"/>
        <v>0</v>
      </c>
      <c r="I197" s="194">
        <f t="shared" si="56"/>
        <v>0</v>
      </c>
      <c r="J197" s="37"/>
    </row>
    <row r="198" spans="1:12">
      <c r="A198" s="199" t="str">
        <f t="shared" si="57"/>
        <v>S 23</v>
      </c>
      <c r="B198" s="235">
        <f t="shared" si="57"/>
        <v>0</v>
      </c>
      <c r="C198" s="201">
        <f t="shared" si="47"/>
        <v>0</v>
      </c>
      <c r="D198" s="201">
        <f t="shared" si="52"/>
        <v>0</v>
      </c>
      <c r="E198" s="201">
        <f t="shared" si="53"/>
        <v>0</v>
      </c>
      <c r="F198" s="201">
        <f t="shared" ref="F198" si="58">Y87</f>
        <v>117</v>
      </c>
      <c r="G198" s="201">
        <f t="shared" si="54"/>
        <v>0</v>
      </c>
      <c r="H198" s="201">
        <f t="shared" si="55"/>
        <v>0</v>
      </c>
      <c r="I198" s="194">
        <f t="shared" si="56"/>
        <v>0</v>
      </c>
      <c r="J198" s="37"/>
    </row>
    <row r="199" spans="1:12">
      <c r="A199" s="200" t="str">
        <f t="shared" si="57"/>
        <v>S 24</v>
      </c>
      <c r="B199" s="236">
        <f t="shared" si="57"/>
        <v>0</v>
      </c>
      <c r="C199" s="201">
        <f t="shared" si="47"/>
        <v>0</v>
      </c>
      <c r="D199" s="201">
        <f t="shared" si="52"/>
        <v>0</v>
      </c>
      <c r="E199" s="201">
        <f t="shared" si="53"/>
        <v>0</v>
      </c>
      <c r="F199" s="201">
        <f>Y88</f>
        <v>117</v>
      </c>
      <c r="G199" s="201">
        <f t="shared" si="54"/>
        <v>0</v>
      </c>
      <c r="H199" s="201">
        <f t="shared" si="55"/>
        <v>0</v>
      </c>
      <c r="I199" s="194">
        <f t="shared" si="56"/>
        <v>0</v>
      </c>
      <c r="J199" s="37"/>
    </row>
    <row r="200" spans="1:12">
      <c r="A200" s="199" t="str">
        <f t="shared" si="57"/>
        <v>S 25</v>
      </c>
      <c r="B200" s="235">
        <f t="shared" si="57"/>
        <v>0</v>
      </c>
      <c r="C200" s="201">
        <f t="shared" si="47"/>
        <v>0</v>
      </c>
      <c r="D200" s="201">
        <f t="shared" si="52"/>
        <v>0</v>
      </c>
      <c r="E200" s="201">
        <f t="shared" si="53"/>
        <v>0</v>
      </c>
      <c r="F200" s="201">
        <f>Y89</f>
        <v>117</v>
      </c>
      <c r="G200" s="201">
        <f t="shared" si="54"/>
        <v>0</v>
      </c>
      <c r="H200" s="201">
        <f t="shared" si="55"/>
        <v>0</v>
      </c>
      <c r="I200" s="194">
        <f t="shared" si="56"/>
        <v>0</v>
      </c>
      <c r="J200" s="37"/>
    </row>
    <row r="201" spans="1:12" ht="18.75">
      <c r="A201" s="335"/>
      <c r="B201" s="59"/>
      <c r="C201" s="203">
        <f>SUM(C176:C200)</f>
        <v>168</v>
      </c>
      <c r="D201" s="203">
        <f>SUM(D176:D200)</f>
        <v>23.520000000000003</v>
      </c>
      <c r="E201" s="204">
        <f t="shared" si="53"/>
        <v>0.14000000000000001</v>
      </c>
      <c r="F201" s="202"/>
      <c r="G201" s="202"/>
      <c r="H201" s="202"/>
      <c r="I201" s="337">
        <f>SUM(I176:I200)</f>
        <v>2755.0398139534886</v>
      </c>
      <c r="J201" s="37"/>
    </row>
    <row r="202" spans="1:12" ht="15.75" thickBot="1">
      <c r="A202" s="338"/>
      <c r="B202" s="339"/>
      <c r="C202" s="340" t="s">
        <v>49</v>
      </c>
      <c r="D202" s="340" t="s">
        <v>49</v>
      </c>
      <c r="E202" s="340" t="s">
        <v>49</v>
      </c>
      <c r="F202" s="58"/>
      <c r="G202" s="58"/>
      <c r="H202" s="58"/>
      <c r="I202" s="343" t="s">
        <v>49</v>
      </c>
      <c r="L202" s="354"/>
    </row>
    <row r="203" spans="1:12">
      <c r="B203" s="284"/>
      <c r="C203" s="37"/>
      <c r="D203" s="37"/>
      <c r="E203" s="37"/>
      <c r="F203" s="37"/>
      <c r="G203" s="37"/>
      <c r="H203" s="37"/>
      <c r="I203" s="37"/>
    </row>
    <row r="308" spans="1:28" hidden="1">
      <c r="A308" s="286" t="s">
        <v>449</v>
      </c>
    </row>
    <row r="309" spans="1:28" hidden="1">
      <c r="B309" s="284"/>
    </row>
    <row r="310" spans="1:28" hidden="1">
      <c r="A310" s="281" t="s">
        <v>401</v>
      </c>
      <c r="B310" s="286"/>
      <c r="C310" s="275"/>
    </row>
    <row r="311" spans="1:28" ht="19.5" hidden="1" thickBot="1">
      <c r="A311" s="281" t="s">
        <v>15</v>
      </c>
      <c r="B311" s="286" t="s">
        <v>16</v>
      </c>
      <c r="C311" s="290" t="s">
        <v>405</v>
      </c>
      <c r="D311" s="127"/>
      <c r="E311" s="127"/>
      <c r="F311" s="127"/>
      <c r="G311" s="224"/>
      <c r="H311" s="224"/>
      <c r="I311" s="224"/>
      <c r="J311" s="224"/>
      <c r="K311" s="224"/>
    </row>
    <row r="312" spans="1:28" ht="24.95" hidden="1" customHeight="1">
      <c r="A312" s="583" t="s">
        <v>2</v>
      </c>
      <c r="B312" s="585" t="s">
        <v>394</v>
      </c>
      <c r="C312" s="48" t="s">
        <v>395</v>
      </c>
      <c r="D312" s="48" t="s">
        <v>396</v>
      </c>
      <c r="E312" s="48" t="s">
        <v>397</v>
      </c>
      <c r="F312" s="626" t="s">
        <v>19</v>
      </c>
      <c r="H312" s="37"/>
      <c r="J312" s="275"/>
      <c r="K312" s="282"/>
      <c r="M312" s="283"/>
      <c r="R312" s="268"/>
      <c r="S312" s="268"/>
      <c r="T312" s="389" t="s">
        <v>3</v>
      </c>
      <c r="V312" s="624" t="s">
        <v>19</v>
      </c>
      <c r="Y312" s="268"/>
      <c r="Z312" s="268"/>
      <c r="AA312" s="268"/>
      <c r="AB312" s="268"/>
    </row>
    <row r="313" spans="1:28" ht="24.95" hidden="1" customHeight="1" thickBot="1">
      <c r="A313" s="584"/>
      <c r="B313" s="586"/>
      <c r="C313" s="138" t="s">
        <v>408</v>
      </c>
      <c r="D313" s="138" t="s">
        <v>408</v>
      </c>
      <c r="E313" s="139" t="s">
        <v>409</v>
      </c>
      <c r="F313" s="590"/>
      <c r="H313" s="37"/>
      <c r="J313" s="275"/>
      <c r="K313" s="282"/>
      <c r="R313" s="268"/>
      <c r="S313" s="268"/>
      <c r="T313" s="390" t="s">
        <v>108</v>
      </c>
      <c r="V313" s="625"/>
      <c r="Y313" s="268"/>
      <c r="Z313" s="268"/>
      <c r="AA313" s="268"/>
      <c r="AB313" s="268"/>
    </row>
    <row r="314" spans="1:28" hidden="1">
      <c r="A314" s="199">
        <v>1</v>
      </c>
      <c r="B314" s="287" t="s">
        <v>187</v>
      </c>
      <c r="C314" s="373">
        <f>Mat!C64</f>
        <v>0</v>
      </c>
      <c r="D314" s="373">
        <f>Mat!D64</f>
        <v>0</v>
      </c>
      <c r="E314" s="374">
        <f>Mat!E64</f>
        <v>0</v>
      </c>
      <c r="F314" s="194">
        <f>V314</f>
        <v>0</v>
      </c>
      <c r="G314" s="122"/>
      <c r="H314" s="122"/>
      <c r="I314" s="122"/>
      <c r="J314" s="275"/>
      <c r="K314" s="282"/>
      <c r="L314" s="122"/>
      <c r="M314" s="122"/>
      <c r="N314" s="122"/>
      <c r="O314" s="122"/>
      <c r="P314" s="122"/>
      <c r="Q314" s="122"/>
      <c r="R314" s="122"/>
      <c r="S314" s="122"/>
      <c r="T314" s="388">
        <f>IF(D314=0,0,ROUNDDOWN(C314/D314,1))</f>
        <v>0</v>
      </c>
      <c r="V314" s="388">
        <f t="shared" ref="V314:V338" si="59">IF(OR(C314=0,D314=0),0,IF(T314&lt;0.1,1,IF(E314=0,VLOOKUP(T314,hns,2),IF(E314=10,VLOOKUP(T314,hns,3),IF(E314=20,VLOOKUP(T314,hns,4),IF(E314=30,VLOOKUP(T314,hns,5),IF(E314=40,VLOOKUP(T314,hns,6),IF(E314=50,VLOOKUP(T314,hns,7)))))))))</f>
        <v>0</v>
      </c>
    </row>
    <row r="315" spans="1:28" hidden="1">
      <c r="A315" s="200">
        <v>2</v>
      </c>
      <c r="B315" s="39" t="s">
        <v>188</v>
      </c>
      <c r="C315" s="377">
        <f>Mat!C65</f>
        <v>0</v>
      </c>
      <c r="D315" s="377">
        <f>Mat!D65</f>
        <v>0</v>
      </c>
      <c r="E315" s="375">
        <f>Mat!E65</f>
        <v>0</v>
      </c>
      <c r="F315" s="189">
        <f t="shared" ref="F315:F338" si="60">V315</f>
        <v>0</v>
      </c>
      <c r="G315" s="122"/>
      <c r="H315" s="122"/>
      <c r="I315" s="122"/>
      <c r="J315" s="275"/>
      <c r="K315" s="282"/>
      <c r="L315" s="122"/>
      <c r="M315" s="122"/>
      <c r="N315" s="122"/>
      <c r="O315" s="122"/>
      <c r="P315" s="122"/>
      <c r="Q315" s="122"/>
      <c r="R315" s="122"/>
      <c r="S315" s="122"/>
      <c r="T315" s="388">
        <f t="shared" ref="T315:T338" si="61">IF(D315=0,0,ROUNDDOWN(C315/D315,1))</f>
        <v>0</v>
      </c>
      <c r="V315" s="388">
        <f t="shared" si="59"/>
        <v>0</v>
      </c>
    </row>
    <row r="316" spans="1:28" hidden="1">
      <c r="A316" s="200">
        <v>3</v>
      </c>
      <c r="B316" s="39" t="s">
        <v>189</v>
      </c>
      <c r="C316" s="377">
        <f>Mat!C66</f>
        <v>0</v>
      </c>
      <c r="D316" s="377">
        <f>Mat!D66</f>
        <v>0</v>
      </c>
      <c r="E316" s="375">
        <f>Mat!E66</f>
        <v>0</v>
      </c>
      <c r="F316" s="189">
        <f t="shared" si="60"/>
        <v>0</v>
      </c>
      <c r="G316" s="122"/>
      <c r="H316" s="122"/>
      <c r="I316" s="122"/>
      <c r="J316" s="275"/>
      <c r="K316" s="282"/>
      <c r="L316" s="122"/>
      <c r="M316" s="122"/>
      <c r="N316" s="122"/>
      <c r="O316" s="122"/>
      <c r="P316" s="122"/>
      <c r="Q316" s="122"/>
      <c r="R316" s="122"/>
      <c r="S316" s="122"/>
      <c r="T316" s="388">
        <f t="shared" si="61"/>
        <v>0</v>
      </c>
      <c r="V316" s="388">
        <f t="shared" si="59"/>
        <v>0</v>
      </c>
    </row>
    <row r="317" spans="1:28" hidden="1">
      <c r="A317" s="200">
        <v>4</v>
      </c>
      <c r="B317" s="39" t="s">
        <v>305</v>
      </c>
      <c r="C317" s="377">
        <f>Mat!C67</f>
        <v>0</v>
      </c>
      <c r="D317" s="377">
        <f>Mat!D67</f>
        <v>0</v>
      </c>
      <c r="E317" s="375">
        <f>Mat!E67</f>
        <v>0</v>
      </c>
      <c r="F317" s="189">
        <f t="shared" si="60"/>
        <v>0</v>
      </c>
      <c r="G317" s="122"/>
      <c r="H317" s="122"/>
      <c r="I317" s="122"/>
      <c r="J317" s="275"/>
      <c r="K317" s="282"/>
      <c r="L317" s="122"/>
      <c r="M317" s="122"/>
      <c r="N317" s="122"/>
      <c r="O317" s="122"/>
      <c r="P317" s="122"/>
      <c r="Q317" s="122"/>
      <c r="R317" s="122"/>
      <c r="S317" s="122"/>
      <c r="T317" s="388">
        <f t="shared" si="61"/>
        <v>0</v>
      </c>
      <c r="V317" s="388">
        <f t="shared" si="59"/>
        <v>0</v>
      </c>
    </row>
    <row r="318" spans="1:28" hidden="1">
      <c r="A318" s="200">
        <v>5</v>
      </c>
      <c r="B318" s="39" t="s">
        <v>306</v>
      </c>
      <c r="C318" s="377">
        <f>Mat!C68</f>
        <v>0</v>
      </c>
      <c r="D318" s="377">
        <f>Mat!D68</f>
        <v>0</v>
      </c>
      <c r="E318" s="375">
        <f>Mat!E68</f>
        <v>0</v>
      </c>
      <c r="F318" s="189">
        <f t="shared" si="60"/>
        <v>0</v>
      </c>
      <c r="G318" s="122"/>
      <c r="H318" s="122"/>
      <c r="I318" s="122"/>
      <c r="J318" s="275"/>
      <c r="K318" s="282"/>
      <c r="L318" s="122"/>
      <c r="M318" s="122"/>
      <c r="N318" s="122"/>
      <c r="O318" s="122"/>
      <c r="P318" s="122"/>
      <c r="Q318" s="122"/>
      <c r="R318" s="122"/>
      <c r="S318" s="122"/>
      <c r="T318" s="388">
        <f t="shared" si="61"/>
        <v>0</v>
      </c>
      <c r="V318" s="388">
        <f t="shared" si="59"/>
        <v>0</v>
      </c>
    </row>
    <row r="319" spans="1:28" hidden="1">
      <c r="A319" s="200">
        <v>6</v>
      </c>
      <c r="B319" s="39" t="s">
        <v>307</v>
      </c>
      <c r="C319" s="377">
        <f>Mat!C69</f>
        <v>0</v>
      </c>
      <c r="D319" s="377">
        <f>Mat!D69</f>
        <v>0</v>
      </c>
      <c r="E319" s="375">
        <f>Mat!E69</f>
        <v>0</v>
      </c>
      <c r="F319" s="189">
        <f t="shared" si="60"/>
        <v>0</v>
      </c>
      <c r="G319" s="122"/>
      <c r="H319" s="122"/>
      <c r="I319" s="122"/>
      <c r="J319" s="275"/>
      <c r="K319" s="282"/>
      <c r="L319" s="122"/>
      <c r="M319" s="122"/>
      <c r="N319" s="122"/>
      <c r="O319" s="122"/>
      <c r="P319" s="122"/>
      <c r="Q319" s="122"/>
      <c r="R319" s="122"/>
      <c r="S319" s="122"/>
      <c r="T319" s="388">
        <f t="shared" si="61"/>
        <v>0</v>
      </c>
      <c r="V319" s="388">
        <f t="shared" si="59"/>
        <v>0</v>
      </c>
    </row>
    <row r="320" spans="1:28" hidden="1">
      <c r="A320" s="200">
        <v>7</v>
      </c>
      <c r="B320" s="39" t="s">
        <v>308</v>
      </c>
      <c r="C320" s="377">
        <f>Mat!C70</f>
        <v>0</v>
      </c>
      <c r="D320" s="377">
        <f>Mat!D70</f>
        <v>0</v>
      </c>
      <c r="E320" s="375">
        <f>Mat!E70</f>
        <v>0</v>
      </c>
      <c r="F320" s="189">
        <f t="shared" si="60"/>
        <v>0</v>
      </c>
      <c r="G320" s="122"/>
      <c r="H320" s="122"/>
      <c r="I320" s="122"/>
      <c r="J320" s="275"/>
      <c r="K320" s="282"/>
      <c r="L320" s="122"/>
      <c r="M320" s="122"/>
      <c r="N320" s="122"/>
      <c r="O320" s="122"/>
      <c r="P320" s="122"/>
      <c r="Q320" s="122"/>
      <c r="R320" s="122"/>
      <c r="S320" s="122"/>
      <c r="T320" s="388">
        <f t="shared" si="61"/>
        <v>0</v>
      </c>
      <c r="V320" s="388">
        <f t="shared" si="59"/>
        <v>0</v>
      </c>
    </row>
    <row r="321" spans="1:22" hidden="1">
      <c r="A321" s="200">
        <v>8</v>
      </c>
      <c r="B321" s="39" t="s">
        <v>309</v>
      </c>
      <c r="C321" s="377">
        <f>Mat!C71</f>
        <v>0</v>
      </c>
      <c r="D321" s="377">
        <f>Mat!D71</f>
        <v>0</v>
      </c>
      <c r="E321" s="375">
        <f>Mat!E71</f>
        <v>0</v>
      </c>
      <c r="F321" s="189">
        <f t="shared" si="60"/>
        <v>0</v>
      </c>
      <c r="G321" s="122"/>
      <c r="H321" s="122"/>
      <c r="I321" s="122"/>
      <c r="J321" s="275"/>
      <c r="K321" s="282"/>
      <c r="L321" s="122"/>
      <c r="M321" s="122"/>
      <c r="N321" s="122"/>
      <c r="O321" s="122"/>
      <c r="P321" s="122"/>
      <c r="Q321" s="122"/>
      <c r="R321" s="122"/>
      <c r="S321" s="122"/>
      <c r="T321" s="388">
        <f t="shared" si="61"/>
        <v>0</v>
      </c>
      <c r="V321" s="388">
        <f t="shared" si="59"/>
        <v>0</v>
      </c>
    </row>
    <row r="322" spans="1:22" hidden="1">
      <c r="A322" s="200">
        <v>9</v>
      </c>
      <c r="B322" s="39" t="s">
        <v>310</v>
      </c>
      <c r="C322" s="377">
        <f>Mat!C72</f>
        <v>0</v>
      </c>
      <c r="D322" s="377">
        <f>Mat!D72</f>
        <v>0</v>
      </c>
      <c r="E322" s="375">
        <f>Mat!E72</f>
        <v>0</v>
      </c>
      <c r="F322" s="189">
        <f t="shared" si="60"/>
        <v>0</v>
      </c>
      <c r="G322" s="122"/>
      <c r="H322" s="122"/>
      <c r="I322" s="122"/>
      <c r="J322" s="275"/>
      <c r="K322" s="282"/>
      <c r="L322" s="122"/>
      <c r="M322" s="122"/>
      <c r="N322" s="122"/>
      <c r="O322" s="122"/>
      <c r="P322" s="122"/>
      <c r="Q322" s="122"/>
      <c r="R322" s="122"/>
      <c r="S322" s="122"/>
      <c r="T322" s="388">
        <f t="shared" si="61"/>
        <v>0</v>
      </c>
      <c r="V322" s="388">
        <f t="shared" si="59"/>
        <v>0</v>
      </c>
    </row>
    <row r="323" spans="1:22" hidden="1">
      <c r="A323" s="200">
        <v>10</v>
      </c>
      <c r="B323" s="39" t="s">
        <v>311</v>
      </c>
      <c r="C323" s="377">
        <f>Mat!C73</f>
        <v>0</v>
      </c>
      <c r="D323" s="377">
        <f>Mat!D73</f>
        <v>0</v>
      </c>
      <c r="E323" s="375">
        <f>Mat!E73</f>
        <v>0</v>
      </c>
      <c r="F323" s="189">
        <f t="shared" si="60"/>
        <v>0</v>
      </c>
      <c r="G323" s="122"/>
      <c r="H323" s="122"/>
      <c r="I323" s="122"/>
      <c r="J323" s="283"/>
      <c r="K323" s="280"/>
      <c r="L323" s="122"/>
      <c r="M323" s="122"/>
      <c r="N323" s="122"/>
      <c r="O323" s="122"/>
      <c r="P323" s="122"/>
      <c r="Q323" s="122"/>
      <c r="R323" s="122"/>
      <c r="S323" s="122"/>
      <c r="T323" s="388">
        <f t="shared" si="61"/>
        <v>0</v>
      </c>
      <c r="V323" s="388">
        <f t="shared" si="59"/>
        <v>0</v>
      </c>
    </row>
    <row r="324" spans="1:22" hidden="1">
      <c r="A324" s="200">
        <v>11</v>
      </c>
      <c r="B324" s="39" t="s">
        <v>342</v>
      </c>
      <c r="C324" s="377">
        <f>Mat!C74</f>
        <v>0</v>
      </c>
      <c r="D324" s="377">
        <f>Mat!D74</f>
        <v>0</v>
      </c>
      <c r="E324" s="375">
        <f>Mat!E74</f>
        <v>0</v>
      </c>
      <c r="F324" s="189">
        <f t="shared" si="60"/>
        <v>0</v>
      </c>
      <c r="G324" s="122"/>
      <c r="H324" s="122"/>
      <c r="I324" s="122"/>
      <c r="J324" s="275"/>
      <c r="K324" s="275"/>
      <c r="L324" s="122"/>
      <c r="M324" s="122"/>
      <c r="N324" s="122"/>
      <c r="O324" s="122"/>
      <c r="P324" s="122"/>
      <c r="Q324" s="122"/>
      <c r="R324" s="122"/>
      <c r="S324" s="122"/>
      <c r="T324" s="388">
        <f t="shared" si="61"/>
        <v>0</v>
      </c>
      <c r="V324" s="388">
        <f t="shared" si="59"/>
        <v>0</v>
      </c>
    </row>
    <row r="325" spans="1:22" hidden="1">
      <c r="A325" s="200">
        <v>12</v>
      </c>
      <c r="B325" s="39" t="s">
        <v>343</v>
      </c>
      <c r="C325" s="377">
        <f>Mat!C75</f>
        <v>0</v>
      </c>
      <c r="D325" s="377">
        <f>Mat!D75</f>
        <v>0</v>
      </c>
      <c r="E325" s="375">
        <f>Mat!E75</f>
        <v>0</v>
      </c>
      <c r="F325" s="189">
        <f t="shared" si="60"/>
        <v>0</v>
      </c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388">
        <f t="shared" si="61"/>
        <v>0</v>
      </c>
      <c r="V325" s="388">
        <f t="shared" si="59"/>
        <v>0</v>
      </c>
    </row>
    <row r="326" spans="1:22" hidden="1">
      <c r="A326" s="200">
        <v>13</v>
      </c>
      <c r="B326" s="39" t="s">
        <v>344</v>
      </c>
      <c r="C326" s="377">
        <f>Mat!C76</f>
        <v>0</v>
      </c>
      <c r="D326" s="377">
        <f>Mat!D76</f>
        <v>0</v>
      </c>
      <c r="E326" s="375">
        <f>Mat!E76</f>
        <v>0</v>
      </c>
      <c r="F326" s="189">
        <f t="shared" si="60"/>
        <v>0</v>
      </c>
      <c r="G326" s="122"/>
      <c r="L326" s="122"/>
      <c r="M326" s="122"/>
      <c r="N326" s="122"/>
      <c r="O326" s="122"/>
      <c r="P326" s="122"/>
      <c r="Q326" s="122"/>
      <c r="R326" s="122"/>
      <c r="S326" s="122"/>
      <c r="T326" s="388">
        <f t="shared" si="61"/>
        <v>0</v>
      </c>
      <c r="V326" s="388">
        <f t="shared" si="59"/>
        <v>0</v>
      </c>
    </row>
    <row r="327" spans="1:22" hidden="1">
      <c r="A327" s="200">
        <v>14</v>
      </c>
      <c r="B327" s="39" t="s">
        <v>345</v>
      </c>
      <c r="C327" s="377">
        <f>Mat!C77</f>
        <v>0</v>
      </c>
      <c r="D327" s="377">
        <f>Mat!D77</f>
        <v>0</v>
      </c>
      <c r="E327" s="375">
        <f>Mat!E77</f>
        <v>0</v>
      </c>
      <c r="F327" s="189">
        <f t="shared" si="60"/>
        <v>0</v>
      </c>
      <c r="G327" s="122"/>
      <c r="L327" s="122"/>
      <c r="M327" s="122"/>
      <c r="N327" s="122"/>
      <c r="O327" s="122"/>
      <c r="P327" s="122"/>
      <c r="Q327" s="122"/>
      <c r="R327" s="122"/>
      <c r="S327" s="122"/>
      <c r="T327" s="388">
        <f t="shared" si="61"/>
        <v>0</v>
      </c>
      <c r="V327" s="388">
        <f t="shared" si="59"/>
        <v>0</v>
      </c>
    </row>
    <row r="328" spans="1:22" hidden="1">
      <c r="A328" s="200">
        <v>15</v>
      </c>
      <c r="B328" s="39" t="s">
        <v>346</v>
      </c>
      <c r="C328" s="377">
        <f>Mat!C78</f>
        <v>0</v>
      </c>
      <c r="D328" s="377">
        <f>Mat!D78</f>
        <v>0</v>
      </c>
      <c r="E328" s="375">
        <f>Mat!E78</f>
        <v>0</v>
      </c>
      <c r="F328" s="189">
        <f t="shared" si="60"/>
        <v>0</v>
      </c>
      <c r="G328" s="122"/>
      <c r="L328" s="122"/>
      <c r="M328" s="122"/>
      <c r="N328" s="122"/>
      <c r="O328" s="122"/>
      <c r="P328" s="122"/>
      <c r="Q328" s="122"/>
      <c r="R328" s="122"/>
      <c r="S328" s="122"/>
      <c r="T328" s="388">
        <f t="shared" si="61"/>
        <v>0</v>
      </c>
      <c r="V328" s="388">
        <f t="shared" si="59"/>
        <v>0</v>
      </c>
    </row>
    <row r="329" spans="1:22" hidden="1">
      <c r="A329" s="200">
        <v>16</v>
      </c>
      <c r="B329" s="39" t="s">
        <v>347</v>
      </c>
      <c r="C329" s="377">
        <f>Mat!C79</f>
        <v>0</v>
      </c>
      <c r="D329" s="377">
        <f>Mat!D79</f>
        <v>0</v>
      </c>
      <c r="E329" s="375">
        <f>Mat!E79</f>
        <v>0</v>
      </c>
      <c r="F329" s="189">
        <f t="shared" si="60"/>
        <v>0</v>
      </c>
      <c r="G329" s="122"/>
      <c r="L329" s="122"/>
      <c r="M329" s="122"/>
      <c r="N329" s="122"/>
      <c r="O329" s="122"/>
      <c r="P329" s="122"/>
      <c r="Q329" s="122"/>
      <c r="R329" s="122"/>
      <c r="S329" s="122"/>
      <c r="T329" s="388">
        <f t="shared" si="61"/>
        <v>0</v>
      </c>
      <c r="V329" s="388">
        <f t="shared" si="59"/>
        <v>0</v>
      </c>
    </row>
    <row r="330" spans="1:22" hidden="1">
      <c r="A330" s="200">
        <v>17</v>
      </c>
      <c r="B330" s="39" t="s">
        <v>348</v>
      </c>
      <c r="C330" s="377">
        <f>Mat!C80</f>
        <v>0</v>
      </c>
      <c r="D330" s="377">
        <f>Mat!D80</f>
        <v>0</v>
      </c>
      <c r="E330" s="375">
        <f>Mat!E80</f>
        <v>0</v>
      </c>
      <c r="F330" s="189">
        <f t="shared" si="60"/>
        <v>0</v>
      </c>
      <c r="G330" s="122"/>
      <c r="L330" s="122"/>
      <c r="M330" s="122"/>
      <c r="N330" s="122"/>
      <c r="O330" s="122"/>
      <c r="P330" s="122"/>
      <c r="Q330" s="122"/>
      <c r="R330" s="122"/>
      <c r="S330" s="122"/>
      <c r="T330" s="388">
        <f t="shared" si="61"/>
        <v>0</v>
      </c>
      <c r="V330" s="388">
        <f t="shared" si="59"/>
        <v>0</v>
      </c>
    </row>
    <row r="331" spans="1:22" hidden="1">
      <c r="A331" s="200">
        <v>18</v>
      </c>
      <c r="B331" s="39" t="s">
        <v>349</v>
      </c>
      <c r="C331" s="377">
        <f>Mat!C81</f>
        <v>0</v>
      </c>
      <c r="D331" s="377">
        <f>Mat!D81</f>
        <v>0</v>
      </c>
      <c r="E331" s="375">
        <f>Mat!E81</f>
        <v>0</v>
      </c>
      <c r="F331" s="189">
        <f t="shared" si="60"/>
        <v>0</v>
      </c>
      <c r="G331" s="122"/>
      <c r="L331" s="122"/>
      <c r="M331" s="122"/>
      <c r="N331" s="122"/>
      <c r="O331" s="122"/>
      <c r="P331" s="122"/>
      <c r="Q331" s="122"/>
      <c r="R331" s="122"/>
      <c r="S331" s="122"/>
      <c r="T331" s="388">
        <f t="shared" si="61"/>
        <v>0</v>
      </c>
      <c r="V331" s="388">
        <f t="shared" si="59"/>
        <v>0</v>
      </c>
    </row>
    <row r="332" spans="1:22" hidden="1">
      <c r="A332" s="200">
        <v>19</v>
      </c>
      <c r="B332" s="39" t="s">
        <v>350</v>
      </c>
      <c r="C332" s="377">
        <f>Mat!C82</f>
        <v>0</v>
      </c>
      <c r="D332" s="377">
        <f>Mat!D82</f>
        <v>0</v>
      </c>
      <c r="E332" s="375">
        <f>Mat!E82</f>
        <v>0</v>
      </c>
      <c r="F332" s="189">
        <f t="shared" si="60"/>
        <v>0</v>
      </c>
      <c r="G332" s="122"/>
      <c r="L332" s="122"/>
      <c r="M332" s="122"/>
      <c r="N332" s="122"/>
      <c r="O332" s="122"/>
      <c r="P332" s="122"/>
      <c r="Q332" s="122"/>
      <c r="R332" s="122"/>
      <c r="S332" s="122"/>
      <c r="T332" s="388">
        <f t="shared" si="61"/>
        <v>0</v>
      </c>
      <c r="V332" s="388">
        <f t="shared" si="59"/>
        <v>0</v>
      </c>
    </row>
    <row r="333" spans="1:22" hidden="1">
      <c r="A333" s="200">
        <v>20</v>
      </c>
      <c r="B333" s="39" t="s">
        <v>351</v>
      </c>
      <c r="C333" s="377">
        <f>Mat!C83</f>
        <v>0</v>
      </c>
      <c r="D333" s="377">
        <f>Mat!D83</f>
        <v>0</v>
      </c>
      <c r="E333" s="375">
        <f>Mat!E83</f>
        <v>0</v>
      </c>
      <c r="F333" s="189">
        <f t="shared" si="60"/>
        <v>0</v>
      </c>
      <c r="G333" s="122"/>
      <c r="L333" s="122"/>
      <c r="M333" s="122"/>
      <c r="N333" s="122"/>
      <c r="O333" s="122"/>
      <c r="P333" s="122"/>
      <c r="Q333" s="122"/>
      <c r="R333" s="122"/>
      <c r="S333" s="122"/>
      <c r="T333" s="388">
        <f t="shared" si="61"/>
        <v>0</v>
      </c>
      <c r="V333" s="388">
        <f t="shared" si="59"/>
        <v>0</v>
      </c>
    </row>
    <row r="334" spans="1:22" hidden="1">
      <c r="A334" s="200">
        <v>21</v>
      </c>
      <c r="B334" s="39" t="s">
        <v>352</v>
      </c>
      <c r="C334" s="377">
        <f>Mat!C84</f>
        <v>0</v>
      </c>
      <c r="D334" s="377">
        <f>Mat!D84</f>
        <v>0</v>
      </c>
      <c r="E334" s="375">
        <f>Mat!E84</f>
        <v>0</v>
      </c>
      <c r="F334" s="189">
        <f t="shared" si="60"/>
        <v>0</v>
      </c>
      <c r="G334" s="122"/>
      <c r="L334" s="122"/>
      <c r="M334" s="122"/>
      <c r="N334" s="122"/>
      <c r="O334" s="122"/>
      <c r="P334" s="122"/>
      <c r="Q334" s="122"/>
      <c r="R334" s="122"/>
      <c r="S334" s="122"/>
      <c r="T334" s="388">
        <f t="shared" si="61"/>
        <v>0</v>
      </c>
      <c r="V334" s="388">
        <f t="shared" si="59"/>
        <v>0</v>
      </c>
    </row>
    <row r="335" spans="1:22" hidden="1">
      <c r="A335" s="200">
        <v>22</v>
      </c>
      <c r="B335" s="39" t="s">
        <v>353</v>
      </c>
      <c r="C335" s="377">
        <f>Mat!C85</f>
        <v>0</v>
      </c>
      <c r="D335" s="377">
        <f>Mat!D85</f>
        <v>0</v>
      </c>
      <c r="E335" s="375">
        <f>Mat!E85</f>
        <v>0</v>
      </c>
      <c r="F335" s="189">
        <f t="shared" si="60"/>
        <v>0</v>
      </c>
      <c r="G335" s="122"/>
      <c r="L335" s="122"/>
      <c r="M335" s="122"/>
      <c r="N335" s="122"/>
      <c r="O335" s="122"/>
      <c r="P335" s="122"/>
      <c r="Q335" s="122"/>
      <c r="R335" s="122"/>
      <c r="S335" s="122"/>
      <c r="T335" s="388">
        <f t="shared" si="61"/>
        <v>0</v>
      </c>
      <c r="V335" s="388">
        <f t="shared" si="59"/>
        <v>0</v>
      </c>
    </row>
    <row r="336" spans="1:22" hidden="1">
      <c r="A336" s="200">
        <v>23</v>
      </c>
      <c r="B336" s="39" t="s">
        <v>354</v>
      </c>
      <c r="C336" s="377">
        <f>Mat!C86</f>
        <v>0</v>
      </c>
      <c r="D336" s="377">
        <f>Mat!D86</f>
        <v>0</v>
      </c>
      <c r="E336" s="375">
        <f>Mat!E86</f>
        <v>0</v>
      </c>
      <c r="F336" s="189">
        <f t="shared" si="60"/>
        <v>0</v>
      </c>
      <c r="G336" s="122"/>
      <c r="L336" s="122"/>
      <c r="M336" s="122"/>
      <c r="N336" s="122"/>
      <c r="O336" s="122"/>
      <c r="P336" s="122"/>
      <c r="Q336" s="122"/>
      <c r="R336" s="122"/>
      <c r="S336" s="122"/>
      <c r="T336" s="388">
        <f t="shared" si="61"/>
        <v>0</v>
      </c>
      <c r="V336" s="388">
        <f t="shared" si="59"/>
        <v>0</v>
      </c>
    </row>
    <row r="337" spans="1:28" hidden="1">
      <c r="A337" s="200">
        <v>24</v>
      </c>
      <c r="B337" s="39" t="s">
        <v>355</v>
      </c>
      <c r="C337" s="377">
        <f>Mat!C87</f>
        <v>0</v>
      </c>
      <c r="D337" s="377">
        <f>Mat!D87</f>
        <v>0</v>
      </c>
      <c r="E337" s="375">
        <f>Mat!E87</f>
        <v>0</v>
      </c>
      <c r="F337" s="189">
        <f t="shared" si="60"/>
        <v>0</v>
      </c>
      <c r="G337" s="122"/>
      <c r="L337" s="122"/>
      <c r="M337" s="122"/>
      <c r="N337" s="122"/>
      <c r="O337" s="122"/>
      <c r="P337" s="122"/>
      <c r="Q337" s="122"/>
      <c r="R337" s="122"/>
      <c r="S337" s="122"/>
      <c r="T337" s="388">
        <f t="shared" si="61"/>
        <v>0</v>
      </c>
      <c r="V337" s="388">
        <f t="shared" si="59"/>
        <v>0</v>
      </c>
    </row>
    <row r="338" spans="1:28" ht="15.75" hidden="1" thickBot="1">
      <c r="A338" s="266">
        <v>25</v>
      </c>
      <c r="B338" s="289" t="s">
        <v>356</v>
      </c>
      <c r="C338" s="415">
        <f>Mat!C88</f>
        <v>0</v>
      </c>
      <c r="D338" s="415">
        <f>Mat!D88</f>
        <v>0</v>
      </c>
      <c r="E338" s="378">
        <f>Mat!E88</f>
        <v>0</v>
      </c>
      <c r="F338" s="195">
        <f t="shared" si="60"/>
        <v>0</v>
      </c>
      <c r="G338" s="122"/>
      <c r="L338" s="122"/>
      <c r="M338" s="122"/>
      <c r="N338" s="122"/>
      <c r="O338" s="122"/>
      <c r="P338" s="122"/>
      <c r="Q338" s="122"/>
      <c r="R338" s="122"/>
      <c r="S338" s="122"/>
      <c r="T338" s="388">
        <f t="shared" si="61"/>
        <v>0</v>
      </c>
      <c r="V338" s="388">
        <f t="shared" si="59"/>
        <v>0</v>
      </c>
    </row>
    <row r="339" spans="1:28" hidden="1">
      <c r="B339" s="280"/>
      <c r="C339" s="37"/>
      <c r="D339" s="37"/>
      <c r="E339" s="37"/>
      <c r="F339" s="37"/>
      <c r="G339" s="37"/>
    </row>
    <row r="340" spans="1:28" hidden="1">
      <c r="A340" s="281" t="s">
        <v>402</v>
      </c>
      <c r="B340" s="282"/>
      <c r="C340" s="4"/>
      <c r="D340" s="37"/>
      <c r="E340" s="37"/>
      <c r="F340" s="37"/>
      <c r="G340" s="37"/>
      <c r="H340" s="37"/>
    </row>
    <row r="341" spans="1:28" ht="19.5" hidden="1" thickBot="1">
      <c r="A341" s="281" t="s">
        <v>20</v>
      </c>
      <c r="B341" s="286" t="s">
        <v>16</v>
      </c>
      <c r="C341" s="290" t="s">
        <v>398</v>
      </c>
      <c r="D341" s="127"/>
      <c r="E341" s="127"/>
      <c r="F341" s="127"/>
      <c r="G341" s="224"/>
      <c r="H341" s="224"/>
      <c r="I341" s="224"/>
      <c r="J341" s="224"/>
      <c r="K341" s="224"/>
    </row>
    <row r="342" spans="1:28" ht="24.95" hidden="1" customHeight="1">
      <c r="A342" s="583" t="s">
        <v>2</v>
      </c>
      <c r="B342" s="585" t="s">
        <v>406</v>
      </c>
      <c r="C342" s="48" t="s">
        <v>395</v>
      </c>
      <c r="D342" s="48" t="s">
        <v>407</v>
      </c>
      <c r="E342" s="48" t="s">
        <v>397</v>
      </c>
      <c r="F342" s="626" t="s">
        <v>19</v>
      </c>
      <c r="H342" s="122"/>
      <c r="I342" s="122"/>
      <c r="J342" s="122"/>
      <c r="K342" s="122"/>
      <c r="R342" s="268"/>
      <c r="S342" s="268"/>
      <c r="T342" s="389" t="s">
        <v>3</v>
      </c>
      <c r="V342" s="624" t="s">
        <v>19</v>
      </c>
      <c r="Y342" s="268"/>
      <c r="Z342" s="268"/>
      <c r="AA342" s="268"/>
      <c r="AB342" s="268"/>
    </row>
    <row r="343" spans="1:28" ht="24.95" hidden="1" customHeight="1" thickBot="1">
      <c r="A343" s="584"/>
      <c r="B343" s="586"/>
      <c r="C343" s="138" t="s">
        <v>408</v>
      </c>
      <c r="D343" s="138" t="s">
        <v>408</v>
      </c>
      <c r="E343" s="139" t="s">
        <v>409</v>
      </c>
      <c r="F343" s="590"/>
      <c r="H343" s="4"/>
      <c r="I343" s="4"/>
      <c r="J343" s="4"/>
      <c r="K343" s="4"/>
      <c r="R343" s="268"/>
      <c r="S343" s="268"/>
      <c r="T343" s="390" t="s">
        <v>110</v>
      </c>
      <c r="V343" s="625"/>
      <c r="Y343" s="268"/>
      <c r="Z343" s="268"/>
      <c r="AA343" s="268"/>
      <c r="AB343" s="268"/>
    </row>
    <row r="344" spans="1:28" hidden="1">
      <c r="A344" s="294">
        <v>1</v>
      </c>
      <c r="B344" s="295" t="s">
        <v>190</v>
      </c>
      <c r="C344" s="373">
        <f>Mat!C106</f>
        <v>0</v>
      </c>
      <c r="D344" s="373">
        <f>Mat!D106</f>
        <v>0</v>
      </c>
      <c r="E344" s="374">
        <f>Mat!E106</f>
        <v>0</v>
      </c>
      <c r="F344" s="187">
        <f>V344</f>
        <v>0</v>
      </c>
      <c r="G344" s="122"/>
      <c r="H344" s="4"/>
      <c r="I344" s="4"/>
      <c r="J344" s="4"/>
      <c r="K344" s="4"/>
      <c r="N344" s="122"/>
      <c r="O344" s="122"/>
      <c r="P344" s="122"/>
      <c r="Q344" s="122"/>
      <c r="R344" s="122"/>
      <c r="S344" s="122"/>
      <c r="T344" s="388">
        <f>IF(D344=0,0,ROUNDDOWN(C344/D344,1))</f>
        <v>0</v>
      </c>
      <c r="V344" s="388">
        <f t="shared" ref="V344:V368" si="62">IF(OR(C344=0,D344=0),0,IF((T344&lt;0.1),1,IF(E344=0,VLOOKUP(T344,vns,2),IF(E344=10,VLOOKUP(T344,vns,3),IF(E344=20,VLOOKUP(T344,vns,4),IF(E344=30,VLOOKUP(T344,vns,5),IF(E344=40,VLOOKUP(T344,vns,6),IF(E344=50,VLOOKUP(T344,vns,7)))))))))</f>
        <v>0</v>
      </c>
    </row>
    <row r="345" spans="1:28" hidden="1">
      <c r="A345" s="296">
        <v>2</v>
      </c>
      <c r="B345" s="205" t="s">
        <v>191</v>
      </c>
      <c r="C345" s="377">
        <f>Mat!C107</f>
        <v>0</v>
      </c>
      <c r="D345" s="377">
        <f>Mat!D107</f>
        <v>0</v>
      </c>
      <c r="E345" s="375">
        <f>Mat!E107</f>
        <v>0</v>
      </c>
      <c r="F345" s="189">
        <f t="shared" ref="F345:F368" si="63">V345</f>
        <v>0</v>
      </c>
      <c r="G345" s="122"/>
      <c r="H345" s="4"/>
      <c r="I345" s="4"/>
      <c r="J345" s="4"/>
      <c r="K345" s="4"/>
      <c r="N345" s="122"/>
      <c r="O345" s="122"/>
      <c r="P345" s="122"/>
      <c r="Q345" s="122"/>
      <c r="R345" s="122"/>
      <c r="S345" s="122"/>
      <c r="T345" s="388">
        <f t="shared" ref="T345:T368" si="64">IF(D345=0,0,ROUNDDOWN(C345/D345,1))</f>
        <v>0</v>
      </c>
      <c r="V345" s="388">
        <f t="shared" si="62"/>
        <v>0</v>
      </c>
    </row>
    <row r="346" spans="1:28" hidden="1">
      <c r="A346" s="296">
        <v>3</v>
      </c>
      <c r="B346" s="205" t="s">
        <v>192</v>
      </c>
      <c r="C346" s="377">
        <f>Mat!C108</f>
        <v>0</v>
      </c>
      <c r="D346" s="377">
        <f>Mat!D108</f>
        <v>0</v>
      </c>
      <c r="E346" s="375">
        <f>Mat!E108</f>
        <v>0</v>
      </c>
      <c r="F346" s="189">
        <f t="shared" si="63"/>
        <v>0</v>
      </c>
      <c r="G346" s="122"/>
      <c r="H346" s="4"/>
      <c r="I346" s="4"/>
      <c r="J346" s="4"/>
      <c r="K346" s="4"/>
      <c r="N346" s="122"/>
      <c r="O346" s="122"/>
      <c r="P346" s="122"/>
      <c r="Q346" s="122"/>
      <c r="R346" s="122"/>
      <c r="S346" s="122"/>
      <c r="T346" s="388">
        <f t="shared" si="64"/>
        <v>0</v>
      </c>
      <c r="V346" s="388">
        <f t="shared" si="62"/>
        <v>0</v>
      </c>
    </row>
    <row r="347" spans="1:28" hidden="1">
      <c r="A347" s="296">
        <v>4</v>
      </c>
      <c r="B347" s="205" t="s">
        <v>312</v>
      </c>
      <c r="C347" s="377">
        <f>Mat!C109</f>
        <v>0</v>
      </c>
      <c r="D347" s="377">
        <f>Mat!D109</f>
        <v>0</v>
      </c>
      <c r="E347" s="375">
        <f>Mat!E109</f>
        <v>0</v>
      </c>
      <c r="F347" s="189">
        <f t="shared" si="63"/>
        <v>0</v>
      </c>
      <c r="G347" s="122"/>
      <c r="H347" s="4"/>
      <c r="I347" s="4"/>
      <c r="J347" s="4"/>
      <c r="K347" s="4"/>
      <c r="N347" s="122"/>
      <c r="O347" s="122"/>
      <c r="P347" s="122"/>
      <c r="Q347" s="122"/>
      <c r="R347" s="122"/>
      <c r="S347" s="122"/>
      <c r="T347" s="388">
        <f t="shared" si="64"/>
        <v>0</v>
      </c>
      <c r="V347" s="388">
        <f t="shared" si="62"/>
        <v>0</v>
      </c>
    </row>
    <row r="348" spans="1:28" hidden="1">
      <c r="A348" s="296">
        <v>5</v>
      </c>
      <c r="B348" s="205" t="s">
        <v>313</v>
      </c>
      <c r="C348" s="377">
        <f>Mat!C110</f>
        <v>0</v>
      </c>
      <c r="D348" s="377">
        <f>Mat!D110</f>
        <v>0</v>
      </c>
      <c r="E348" s="375">
        <f>Mat!E110</f>
        <v>0</v>
      </c>
      <c r="F348" s="189">
        <f t="shared" si="63"/>
        <v>0</v>
      </c>
      <c r="G348" s="122"/>
      <c r="H348" s="4"/>
      <c r="I348" s="4"/>
      <c r="J348" s="4"/>
      <c r="K348" s="4"/>
      <c r="N348" s="122"/>
      <c r="O348" s="122"/>
      <c r="P348" s="122"/>
      <c r="Q348" s="122"/>
      <c r="R348" s="122"/>
      <c r="S348" s="122"/>
      <c r="T348" s="388">
        <f t="shared" si="64"/>
        <v>0</v>
      </c>
      <c r="V348" s="388">
        <f t="shared" si="62"/>
        <v>0</v>
      </c>
    </row>
    <row r="349" spans="1:28" hidden="1">
      <c r="A349" s="296">
        <v>6</v>
      </c>
      <c r="B349" s="205" t="s">
        <v>314</v>
      </c>
      <c r="C349" s="377">
        <f>Mat!C111</f>
        <v>0</v>
      </c>
      <c r="D349" s="377">
        <f>Mat!D111</f>
        <v>0</v>
      </c>
      <c r="E349" s="375">
        <f>Mat!E111</f>
        <v>0</v>
      </c>
      <c r="F349" s="189">
        <f t="shared" si="63"/>
        <v>0</v>
      </c>
      <c r="G349" s="122"/>
      <c r="H349" s="4"/>
      <c r="I349" s="4"/>
      <c r="J349" s="4"/>
      <c r="K349" s="4"/>
      <c r="N349" s="122"/>
      <c r="O349" s="122"/>
      <c r="P349" s="122"/>
      <c r="Q349" s="122"/>
      <c r="R349" s="122"/>
      <c r="S349" s="122"/>
      <c r="T349" s="388">
        <f t="shared" si="64"/>
        <v>0</v>
      </c>
      <c r="V349" s="388">
        <f t="shared" si="62"/>
        <v>0</v>
      </c>
    </row>
    <row r="350" spans="1:28" hidden="1">
      <c r="A350" s="296">
        <v>7</v>
      </c>
      <c r="B350" s="205" t="s">
        <v>315</v>
      </c>
      <c r="C350" s="377">
        <f>Mat!C112</f>
        <v>0</v>
      </c>
      <c r="D350" s="377">
        <f>Mat!D112</f>
        <v>0</v>
      </c>
      <c r="E350" s="375">
        <f>Mat!E112</f>
        <v>0</v>
      </c>
      <c r="F350" s="189">
        <f t="shared" si="63"/>
        <v>0</v>
      </c>
      <c r="G350" s="122"/>
      <c r="H350" s="4"/>
      <c r="I350" s="4"/>
      <c r="J350" s="4"/>
      <c r="K350" s="4"/>
      <c r="N350" s="122"/>
      <c r="O350" s="122"/>
      <c r="P350" s="122"/>
      <c r="Q350" s="122"/>
      <c r="R350" s="122"/>
      <c r="S350" s="122"/>
      <c r="T350" s="388">
        <f t="shared" si="64"/>
        <v>0</v>
      </c>
      <c r="V350" s="388">
        <f t="shared" si="62"/>
        <v>0</v>
      </c>
    </row>
    <row r="351" spans="1:28" hidden="1">
      <c r="A351" s="296">
        <v>8</v>
      </c>
      <c r="B351" s="205" t="s">
        <v>316</v>
      </c>
      <c r="C351" s="377">
        <f>Mat!C113</f>
        <v>0</v>
      </c>
      <c r="D351" s="377">
        <f>Mat!D113</f>
        <v>0</v>
      </c>
      <c r="E351" s="375">
        <f>Mat!E113</f>
        <v>0</v>
      </c>
      <c r="F351" s="189">
        <f t="shared" si="63"/>
        <v>0</v>
      </c>
      <c r="G351" s="122"/>
      <c r="H351" s="4"/>
      <c r="I351" s="4"/>
      <c r="J351" s="4"/>
      <c r="K351" s="4"/>
      <c r="N351" s="122"/>
      <c r="O351" s="122"/>
      <c r="P351" s="122"/>
      <c r="Q351" s="122"/>
      <c r="R351" s="122"/>
      <c r="S351" s="122"/>
      <c r="T351" s="388">
        <f t="shared" si="64"/>
        <v>0</v>
      </c>
      <c r="V351" s="388">
        <f t="shared" si="62"/>
        <v>0</v>
      </c>
    </row>
    <row r="352" spans="1:28" hidden="1">
      <c r="A352" s="296">
        <v>9</v>
      </c>
      <c r="B352" s="205" t="s">
        <v>317</v>
      </c>
      <c r="C352" s="377">
        <f>Mat!C114</f>
        <v>0</v>
      </c>
      <c r="D352" s="377">
        <f>Mat!D114</f>
        <v>0</v>
      </c>
      <c r="E352" s="375">
        <f>Mat!E114</f>
        <v>0</v>
      </c>
      <c r="F352" s="189">
        <f t="shared" si="63"/>
        <v>0</v>
      </c>
      <c r="G352" s="122"/>
      <c r="H352" s="4"/>
      <c r="I352" s="4"/>
      <c r="J352" s="4"/>
      <c r="K352" s="4"/>
      <c r="N352" s="122"/>
      <c r="O352" s="122"/>
      <c r="P352" s="122"/>
      <c r="Q352" s="122"/>
      <c r="R352" s="122"/>
      <c r="S352" s="122"/>
      <c r="T352" s="388">
        <f t="shared" si="64"/>
        <v>0</v>
      </c>
      <c r="V352" s="388">
        <f t="shared" si="62"/>
        <v>0</v>
      </c>
    </row>
    <row r="353" spans="1:22" hidden="1">
      <c r="A353" s="296">
        <v>10</v>
      </c>
      <c r="B353" s="205" t="s">
        <v>318</v>
      </c>
      <c r="C353" s="377">
        <f>Mat!C115</f>
        <v>0</v>
      </c>
      <c r="D353" s="377">
        <f>Mat!D115</f>
        <v>0</v>
      </c>
      <c r="E353" s="375">
        <f>Mat!E115</f>
        <v>0</v>
      </c>
      <c r="F353" s="189">
        <f t="shared" si="63"/>
        <v>0</v>
      </c>
      <c r="G353" s="122"/>
      <c r="H353" s="37"/>
      <c r="I353" s="37"/>
      <c r="J353" s="37"/>
      <c r="K353" s="37"/>
      <c r="N353" s="122"/>
      <c r="O353" s="122"/>
      <c r="P353" s="122"/>
      <c r="Q353" s="122"/>
      <c r="R353" s="122"/>
      <c r="S353" s="122"/>
      <c r="T353" s="388">
        <f t="shared" si="64"/>
        <v>0</v>
      </c>
      <c r="V353" s="388">
        <f t="shared" si="62"/>
        <v>0</v>
      </c>
    </row>
    <row r="354" spans="1:22" hidden="1">
      <c r="A354" s="296">
        <v>11</v>
      </c>
      <c r="B354" s="205" t="s">
        <v>357</v>
      </c>
      <c r="C354" s="377">
        <f>Mat!C116</f>
        <v>0</v>
      </c>
      <c r="D354" s="377">
        <f>Mat!D116</f>
        <v>0</v>
      </c>
      <c r="E354" s="375">
        <f>Mat!E116</f>
        <v>0</v>
      </c>
      <c r="F354" s="189">
        <f t="shared" si="63"/>
        <v>0</v>
      </c>
      <c r="G354" s="122"/>
      <c r="H354" s="275"/>
      <c r="I354" s="275"/>
      <c r="J354" s="275"/>
      <c r="K354" s="275"/>
      <c r="N354" s="122"/>
      <c r="O354" s="122"/>
      <c r="P354" s="122"/>
      <c r="Q354" s="122"/>
      <c r="R354" s="122"/>
      <c r="S354" s="122"/>
      <c r="T354" s="388">
        <f t="shared" si="64"/>
        <v>0</v>
      </c>
      <c r="V354" s="388">
        <f t="shared" si="62"/>
        <v>0</v>
      </c>
    </row>
    <row r="355" spans="1:22" hidden="1">
      <c r="A355" s="296">
        <v>12</v>
      </c>
      <c r="B355" s="205" t="s">
        <v>358</v>
      </c>
      <c r="C355" s="377">
        <f>Mat!C117</f>
        <v>0</v>
      </c>
      <c r="D355" s="377">
        <f>Mat!D117</f>
        <v>0</v>
      </c>
      <c r="E355" s="375">
        <f>Mat!E117</f>
        <v>0</v>
      </c>
      <c r="F355" s="189">
        <f t="shared" si="63"/>
        <v>0</v>
      </c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388">
        <f t="shared" si="64"/>
        <v>0</v>
      </c>
      <c r="V355" s="388">
        <f t="shared" si="62"/>
        <v>0</v>
      </c>
    </row>
    <row r="356" spans="1:22" hidden="1">
      <c r="A356" s="296">
        <v>13</v>
      </c>
      <c r="B356" s="205" t="s">
        <v>359</v>
      </c>
      <c r="C356" s="377">
        <f>Mat!C118</f>
        <v>0</v>
      </c>
      <c r="D356" s="377">
        <f>Mat!D118</f>
        <v>0</v>
      </c>
      <c r="E356" s="375">
        <f>Mat!E118</f>
        <v>0</v>
      </c>
      <c r="F356" s="189">
        <f t="shared" si="63"/>
        <v>0</v>
      </c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388">
        <f t="shared" si="64"/>
        <v>0</v>
      </c>
      <c r="V356" s="388">
        <f t="shared" si="62"/>
        <v>0</v>
      </c>
    </row>
    <row r="357" spans="1:22" hidden="1">
      <c r="A357" s="296">
        <v>14</v>
      </c>
      <c r="B357" s="205" t="s">
        <v>360</v>
      </c>
      <c r="C357" s="377">
        <f>Mat!C119</f>
        <v>0</v>
      </c>
      <c r="D357" s="377">
        <f>Mat!D119</f>
        <v>0</v>
      </c>
      <c r="E357" s="375">
        <f>Mat!E119</f>
        <v>0</v>
      </c>
      <c r="F357" s="189">
        <f t="shared" si="63"/>
        <v>0</v>
      </c>
      <c r="G357" s="122"/>
      <c r="H357" s="122"/>
      <c r="I357" s="4"/>
      <c r="J357" s="275"/>
      <c r="K357" s="275"/>
      <c r="L357" s="122"/>
      <c r="M357" s="122"/>
      <c r="N357" s="122"/>
      <c r="O357" s="122"/>
      <c r="P357" s="122"/>
      <c r="Q357" s="122"/>
      <c r="R357" s="122"/>
      <c r="S357" s="122"/>
      <c r="T357" s="388">
        <f t="shared" si="64"/>
        <v>0</v>
      </c>
      <c r="V357" s="388">
        <f t="shared" si="62"/>
        <v>0</v>
      </c>
    </row>
    <row r="358" spans="1:22" hidden="1">
      <c r="A358" s="296">
        <v>15</v>
      </c>
      <c r="B358" s="205" t="s">
        <v>361</v>
      </c>
      <c r="C358" s="377">
        <f>Mat!C120</f>
        <v>0</v>
      </c>
      <c r="D358" s="377">
        <f>Mat!D120</f>
        <v>0</v>
      </c>
      <c r="E358" s="375">
        <f>Mat!E120</f>
        <v>0</v>
      </c>
      <c r="F358" s="189">
        <f t="shared" si="63"/>
        <v>0</v>
      </c>
      <c r="G358" s="122"/>
      <c r="H358" s="122"/>
      <c r="I358" s="4"/>
      <c r="J358" s="275"/>
      <c r="K358" s="275"/>
      <c r="L358" s="122"/>
      <c r="M358" s="122"/>
      <c r="N358" s="122"/>
      <c r="O358" s="122"/>
      <c r="P358" s="122"/>
      <c r="Q358" s="122"/>
      <c r="R358" s="122"/>
      <c r="S358" s="122"/>
      <c r="T358" s="388">
        <f t="shared" si="64"/>
        <v>0</v>
      </c>
      <c r="V358" s="388">
        <f t="shared" si="62"/>
        <v>0</v>
      </c>
    </row>
    <row r="359" spans="1:22" hidden="1">
      <c r="A359" s="296">
        <v>16</v>
      </c>
      <c r="B359" s="205" t="s">
        <v>362</v>
      </c>
      <c r="C359" s="377">
        <f>Mat!C121</f>
        <v>0</v>
      </c>
      <c r="D359" s="377">
        <f>Mat!D121</f>
        <v>0</v>
      </c>
      <c r="E359" s="375">
        <f>Mat!E121</f>
        <v>0</v>
      </c>
      <c r="F359" s="189">
        <f t="shared" si="63"/>
        <v>0</v>
      </c>
      <c r="G359" s="122"/>
      <c r="H359" s="122"/>
      <c r="I359" s="4"/>
      <c r="J359" s="275"/>
      <c r="K359" s="275"/>
      <c r="L359" s="122"/>
      <c r="M359" s="122"/>
      <c r="N359" s="122"/>
      <c r="O359" s="122"/>
      <c r="P359" s="122"/>
      <c r="Q359" s="122"/>
      <c r="R359" s="122"/>
      <c r="S359" s="122"/>
      <c r="T359" s="388">
        <f t="shared" si="64"/>
        <v>0</v>
      </c>
      <c r="V359" s="388">
        <f t="shared" si="62"/>
        <v>0</v>
      </c>
    </row>
    <row r="360" spans="1:22" hidden="1">
      <c r="A360" s="296">
        <v>17</v>
      </c>
      <c r="B360" s="205" t="s">
        <v>363</v>
      </c>
      <c r="C360" s="377">
        <f>Mat!C122</f>
        <v>0</v>
      </c>
      <c r="D360" s="377">
        <f>Mat!D122</f>
        <v>0</v>
      </c>
      <c r="E360" s="375">
        <f>Mat!E122</f>
        <v>0</v>
      </c>
      <c r="F360" s="189">
        <f t="shared" si="63"/>
        <v>0</v>
      </c>
      <c r="G360" s="122"/>
      <c r="H360" s="122"/>
      <c r="I360" s="4"/>
      <c r="J360" s="275"/>
      <c r="K360" s="275"/>
      <c r="L360" s="122"/>
      <c r="M360" s="122"/>
      <c r="N360" s="122"/>
      <c r="O360" s="122"/>
      <c r="P360" s="122"/>
      <c r="Q360" s="122"/>
      <c r="R360" s="122"/>
      <c r="S360" s="122"/>
      <c r="T360" s="388">
        <f t="shared" si="64"/>
        <v>0</v>
      </c>
      <c r="V360" s="388">
        <f t="shared" si="62"/>
        <v>0</v>
      </c>
    </row>
    <row r="361" spans="1:22" hidden="1">
      <c r="A361" s="296">
        <v>18</v>
      </c>
      <c r="B361" s="205" t="s">
        <v>364</v>
      </c>
      <c r="C361" s="377">
        <f>Mat!C123</f>
        <v>0</v>
      </c>
      <c r="D361" s="377">
        <f>Mat!D123</f>
        <v>0</v>
      </c>
      <c r="E361" s="375">
        <f>Mat!E123</f>
        <v>0</v>
      </c>
      <c r="F361" s="189">
        <f t="shared" si="63"/>
        <v>0</v>
      </c>
      <c r="G361" s="122"/>
      <c r="H361" s="122"/>
      <c r="I361" s="4"/>
      <c r="J361" s="275"/>
      <c r="K361" s="275"/>
      <c r="L361" s="122"/>
      <c r="M361" s="122"/>
      <c r="N361" s="122"/>
      <c r="O361" s="122"/>
      <c r="P361" s="122"/>
      <c r="Q361" s="122"/>
      <c r="R361" s="122"/>
      <c r="S361" s="122"/>
      <c r="T361" s="388">
        <f t="shared" si="64"/>
        <v>0</v>
      </c>
      <c r="V361" s="388">
        <f t="shared" si="62"/>
        <v>0</v>
      </c>
    </row>
    <row r="362" spans="1:22" hidden="1">
      <c r="A362" s="296">
        <v>19</v>
      </c>
      <c r="B362" s="205" t="s">
        <v>365</v>
      </c>
      <c r="C362" s="377">
        <f>Mat!C124</f>
        <v>0</v>
      </c>
      <c r="D362" s="377">
        <f>Mat!D124</f>
        <v>0</v>
      </c>
      <c r="E362" s="375">
        <f>Mat!E124</f>
        <v>0</v>
      </c>
      <c r="F362" s="189">
        <f t="shared" si="63"/>
        <v>0</v>
      </c>
      <c r="G362" s="122"/>
      <c r="H362" s="122"/>
      <c r="I362" s="4"/>
      <c r="J362" s="275"/>
      <c r="K362" s="275"/>
      <c r="L362" s="122"/>
      <c r="M362" s="122"/>
      <c r="N362" s="122"/>
      <c r="O362" s="122"/>
      <c r="P362" s="122"/>
      <c r="Q362" s="122"/>
      <c r="R362" s="122"/>
      <c r="S362" s="122"/>
      <c r="T362" s="388">
        <f t="shared" si="64"/>
        <v>0</v>
      </c>
      <c r="V362" s="388">
        <f t="shared" si="62"/>
        <v>0</v>
      </c>
    </row>
    <row r="363" spans="1:22" hidden="1">
      <c r="A363" s="296">
        <v>20</v>
      </c>
      <c r="B363" s="205" t="s">
        <v>366</v>
      </c>
      <c r="C363" s="377">
        <f>Mat!C125</f>
        <v>0</v>
      </c>
      <c r="D363" s="377">
        <f>Mat!D125</f>
        <v>0</v>
      </c>
      <c r="E363" s="375">
        <f>Mat!E125</f>
        <v>0</v>
      </c>
      <c r="F363" s="189">
        <f t="shared" si="63"/>
        <v>0</v>
      </c>
      <c r="G363" s="122"/>
      <c r="H363" s="122"/>
      <c r="I363" s="4"/>
      <c r="J363" s="275"/>
      <c r="K363" s="275"/>
      <c r="L363" s="122"/>
      <c r="M363" s="122"/>
      <c r="N363" s="122"/>
      <c r="O363" s="122"/>
      <c r="P363" s="122"/>
      <c r="Q363" s="122"/>
      <c r="R363" s="122"/>
      <c r="S363" s="122"/>
      <c r="T363" s="388">
        <f t="shared" si="64"/>
        <v>0</v>
      </c>
      <c r="V363" s="388">
        <f t="shared" si="62"/>
        <v>0</v>
      </c>
    </row>
    <row r="364" spans="1:22" hidden="1">
      <c r="A364" s="296">
        <v>21</v>
      </c>
      <c r="B364" s="205" t="s">
        <v>367</v>
      </c>
      <c r="C364" s="377">
        <f>Mat!C126</f>
        <v>0</v>
      </c>
      <c r="D364" s="377">
        <f>Mat!D126</f>
        <v>0</v>
      </c>
      <c r="E364" s="375">
        <f>Mat!E126</f>
        <v>0</v>
      </c>
      <c r="F364" s="189">
        <f t="shared" si="63"/>
        <v>0</v>
      </c>
      <c r="G364" s="122"/>
      <c r="H364" s="122"/>
      <c r="I364" s="4"/>
      <c r="J364" s="275"/>
      <c r="K364" s="275"/>
      <c r="L364" s="122"/>
      <c r="M364" s="122"/>
      <c r="N364" s="122"/>
      <c r="O364" s="122"/>
      <c r="P364" s="122"/>
      <c r="Q364" s="122"/>
      <c r="R364" s="122"/>
      <c r="S364" s="122"/>
      <c r="T364" s="388">
        <f t="shared" si="64"/>
        <v>0</v>
      </c>
      <c r="V364" s="388">
        <f t="shared" si="62"/>
        <v>0</v>
      </c>
    </row>
    <row r="365" spans="1:22" hidden="1">
      <c r="A365" s="296">
        <v>22</v>
      </c>
      <c r="B365" s="205" t="s">
        <v>368</v>
      </c>
      <c r="C365" s="377">
        <f>Mat!C127</f>
        <v>0</v>
      </c>
      <c r="D365" s="377">
        <f>Mat!D127</f>
        <v>0</v>
      </c>
      <c r="E365" s="375">
        <f>Mat!E127</f>
        <v>0</v>
      </c>
      <c r="F365" s="189">
        <f t="shared" si="63"/>
        <v>0</v>
      </c>
      <c r="G365" s="122"/>
      <c r="H365" s="122"/>
      <c r="I365" s="4"/>
      <c r="J365" s="275"/>
      <c r="K365" s="275"/>
      <c r="L365" s="122"/>
      <c r="M365" s="122"/>
      <c r="N365" s="122"/>
      <c r="O365" s="122"/>
      <c r="P365" s="122"/>
      <c r="Q365" s="122"/>
      <c r="R365" s="122"/>
      <c r="S365" s="122"/>
      <c r="T365" s="388">
        <f t="shared" si="64"/>
        <v>0</v>
      </c>
      <c r="V365" s="388">
        <f t="shared" si="62"/>
        <v>0</v>
      </c>
    </row>
    <row r="366" spans="1:22" hidden="1">
      <c r="A366" s="296">
        <v>23</v>
      </c>
      <c r="B366" s="205" t="s">
        <v>369</v>
      </c>
      <c r="C366" s="377">
        <f>Mat!C128</f>
        <v>0</v>
      </c>
      <c r="D366" s="377">
        <f>Mat!D128</f>
        <v>0</v>
      </c>
      <c r="E366" s="375">
        <f>Mat!E128</f>
        <v>0</v>
      </c>
      <c r="F366" s="189">
        <f t="shared" si="63"/>
        <v>0</v>
      </c>
      <c r="G366" s="122"/>
      <c r="H366" s="122"/>
      <c r="I366" s="4"/>
      <c r="J366" s="275"/>
      <c r="K366" s="275"/>
      <c r="L366" s="122"/>
      <c r="M366" s="122"/>
      <c r="N366" s="122"/>
      <c r="O366" s="122"/>
      <c r="P366" s="122"/>
      <c r="Q366" s="122"/>
      <c r="R366" s="122"/>
      <c r="S366" s="122"/>
      <c r="T366" s="388">
        <f t="shared" si="64"/>
        <v>0</v>
      </c>
      <c r="V366" s="388">
        <f t="shared" si="62"/>
        <v>0</v>
      </c>
    </row>
    <row r="367" spans="1:22" hidden="1">
      <c r="A367" s="296">
        <v>24</v>
      </c>
      <c r="B367" s="205" t="s">
        <v>370</v>
      </c>
      <c r="C367" s="377">
        <f>Mat!C129</f>
        <v>0</v>
      </c>
      <c r="D367" s="377">
        <f>Mat!D129</f>
        <v>0</v>
      </c>
      <c r="E367" s="375">
        <f>Mat!E129</f>
        <v>0</v>
      </c>
      <c r="F367" s="189">
        <f t="shared" si="63"/>
        <v>0</v>
      </c>
      <c r="G367" s="122"/>
      <c r="H367" s="122"/>
      <c r="I367" s="4"/>
      <c r="J367" s="275"/>
      <c r="K367" s="275"/>
      <c r="L367" s="122"/>
      <c r="M367" s="122"/>
      <c r="N367" s="122"/>
      <c r="O367" s="122"/>
      <c r="P367" s="122"/>
      <c r="Q367" s="122"/>
      <c r="R367" s="122"/>
      <c r="S367" s="122"/>
      <c r="T367" s="388">
        <f t="shared" si="64"/>
        <v>0</v>
      </c>
      <c r="V367" s="388">
        <f t="shared" si="62"/>
        <v>0</v>
      </c>
    </row>
    <row r="368" spans="1:22" ht="15.75" hidden="1" thickBot="1">
      <c r="A368" s="297">
        <v>25</v>
      </c>
      <c r="B368" s="298" t="s">
        <v>371</v>
      </c>
      <c r="C368" s="415">
        <f>Mat!C130</f>
        <v>0</v>
      </c>
      <c r="D368" s="415">
        <f>Mat!D130</f>
        <v>0</v>
      </c>
      <c r="E368" s="378">
        <f>Mat!E130</f>
        <v>0</v>
      </c>
      <c r="F368" s="195">
        <f t="shared" si="63"/>
        <v>0</v>
      </c>
      <c r="G368" s="122"/>
      <c r="H368" s="122"/>
      <c r="I368" s="4"/>
      <c r="J368" s="275"/>
      <c r="K368" s="275"/>
      <c r="L368" s="122"/>
      <c r="M368" s="122"/>
      <c r="N368" s="122"/>
      <c r="O368" s="122"/>
      <c r="P368" s="122"/>
      <c r="Q368" s="122"/>
      <c r="R368" s="122"/>
      <c r="S368" s="122"/>
      <c r="T368" s="388">
        <f t="shared" si="64"/>
        <v>0</v>
      </c>
      <c r="V368" s="388">
        <f t="shared" si="62"/>
        <v>0</v>
      </c>
    </row>
    <row r="369" spans="1:28" hidden="1">
      <c r="B369" s="280"/>
      <c r="C369" s="37"/>
      <c r="D369" s="37"/>
      <c r="E369" s="37"/>
      <c r="F369" s="37"/>
      <c r="G369" s="37"/>
      <c r="H369" s="37"/>
    </row>
    <row r="370" spans="1:28" hidden="1">
      <c r="A370" s="281" t="s">
        <v>403</v>
      </c>
      <c r="B370" s="282"/>
      <c r="C370" s="4"/>
      <c r="D370" s="37"/>
      <c r="E370" s="37"/>
      <c r="F370" s="37"/>
      <c r="G370" s="37"/>
      <c r="H370" s="37"/>
      <c r="N370" s="299"/>
      <c r="O370" s="299"/>
      <c r="P370" s="300"/>
      <c r="Q370" s="301"/>
      <c r="R370" s="301"/>
      <c r="S370" s="301"/>
      <c r="T370" s="391"/>
      <c r="U370" s="391"/>
    </row>
    <row r="371" spans="1:28" ht="15.75" hidden="1" thickBot="1">
      <c r="A371" s="275" t="s">
        <v>21</v>
      </c>
      <c r="B371" s="286" t="s">
        <v>16</v>
      </c>
      <c r="C371" s="303" t="s">
        <v>404</v>
      </c>
      <c r="D371" s="127"/>
      <c r="E371" s="127"/>
      <c r="F371" s="127"/>
      <c r="G371" s="127"/>
      <c r="H371" s="127"/>
      <c r="I371" s="224"/>
      <c r="J371" s="224"/>
      <c r="K371" s="224"/>
      <c r="O371" s="299"/>
      <c r="P371" s="300"/>
      <c r="Q371" s="299"/>
      <c r="R371" s="299"/>
      <c r="S371" s="299"/>
      <c r="T371" s="392"/>
      <c r="U371" s="392"/>
    </row>
    <row r="372" spans="1:28" ht="24.95" hidden="1" customHeight="1">
      <c r="A372" s="583" t="s">
        <v>2</v>
      </c>
      <c r="B372" s="585" t="s">
        <v>406</v>
      </c>
      <c r="C372" s="48" t="s">
        <v>410</v>
      </c>
      <c r="D372" s="48" t="s">
        <v>411</v>
      </c>
      <c r="E372" s="48" t="s">
        <v>412</v>
      </c>
      <c r="F372" s="48" t="s">
        <v>413</v>
      </c>
      <c r="G372" s="48" t="s">
        <v>397</v>
      </c>
      <c r="H372" s="626" t="s">
        <v>111</v>
      </c>
      <c r="O372" s="299"/>
      <c r="P372" s="300"/>
      <c r="Q372" s="299"/>
      <c r="R372" s="304"/>
      <c r="S372" s="304"/>
      <c r="T372" s="384" t="s">
        <v>22</v>
      </c>
      <c r="U372" s="385" t="s">
        <v>23</v>
      </c>
      <c r="V372" s="626" t="s">
        <v>111</v>
      </c>
      <c r="Y372" s="268"/>
      <c r="Z372" s="268"/>
      <c r="AA372" s="268"/>
      <c r="AB372" s="268"/>
    </row>
    <row r="373" spans="1:28" ht="24.95" hidden="1" customHeight="1" thickBot="1">
      <c r="A373" s="584"/>
      <c r="B373" s="586"/>
      <c r="C373" s="138" t="s">
        <v>113</v>
      </c>
      <c r="D373" s="138" t="s">
        <v>114</v>
      </c>
      <c r="E373" s="138" t="s">
        <v>115</v>
      </c>
      <c r="F373" s="138" t="s">
        <v>116</v>
      </c>
      <c r="G373" s="139" t="s">
        <v>409</v>
      </c>
      <c r="H373" s="590"/>
      <c r="O373" s="299"/>
      <c r="P373" s="300"/>
      <c r="Q373" s="299"/>
      <c r="R373" s="304"/>
      <c r="S373" s="304"/>
      <c r="T373" s="393" t="s">
        <v>108</v>
      </c>
      <c r="U373" s="394" t="s">
        <v>110</v>
      </c>
      <c r="V373" s="590"/>
      <c r="Y373" s="268"/>
      <c r="Z373" s="268"/>
      <c r="AA373" s="268"/>
      <c r="AB373" s="268"/>
    </row>
    <row r="374" spans="1:28" hidden="1">
      <c r="A374" s="209">
        <v>1</v>
      </c>
      <c r="B374" s="40" t="s">
        <v>193</v>
      </c>
      <c r="C374" s="423">
        <f>Mat!C150</f>
        <v>0</v>
      </c>
      <c r="D374" s="423">
        <f>Mat!D150</f>
        <v>0</v>
      </c>
      <c r="E374" s="423">
        <f>Mat!E150</f>
        <v>0</v>
      </c>
      <c r="F374" s="423">
        <f>Mat!F150</f>
        <v>0</v>
      </c>
      <c r="G374" s="424">
        <f>Mat!G150</f>
        <v>0</v>
      </c>
      <c r="H374" s="187">
        <f>V374</f>
        <v>0</v>
      </c>
      <c r="I374" s="122"/>
      <c r="M374" s="122"/>
      <c r="N374" s="122"/>
      <c r="O374" s="300"/>
      <c r="P374" s="300"/>
      <c r="Q374" s="300"/>
      <c r="R374" s="300"/>
      <c r="S374" s="300"/>
      <c r="T374" s="388">
        <f>IF(D374=0,0,ROUNDDOWN(C374/D374,2))</f>
        <v>0</v>
      </c>
      <c r="U374" s="388">
        <f>IF(F374=0,0,ROUNDDOWN(E374/F374,2))</f>
        <v>0</v>
      </c>
      <c r="V374" s="388">
        <f>BO!M116</f>
        <v>0</v>
      </c>
    </row>
    <row r="375" spans="1:28" hidden="1">
      <c r="A375" s="200">
        <v>2</v>
      </c>
      <c r="B375" s="39" t="s">
        <v>194</v>
      </c>
      <c r="C375" s="377">
        <f>Mat!C151</f>
        <v>0</v>
      </c>
      <c r="D375" s="377">
        <f>Mat!D151</f>
        <v>0</v>
      </c>
      <c r="E375" s="377">
        <f>Mat!E151</f>
        <v>0</v>
      </c>
      <c r="F375" s="377">
        <f>Mat!F151</f>
        <v>0</v>
      </c>
      <c r="G375" s="375">
        <f>Mat!G151</f>
        <v>0</v>
      </c>
      <c r="H375" s="189">
        <f t="shared" ref="H375:H398" si="65">V375</f>
        <v>0</v>
      </c>
      <c r="I375" s="122"/>
      <c r="M375" s="122"/>
      <c r="N375" s="122"/>
      <c r="O375" s="300"/>
      <c r="P375" s="300"/>
      <c r="Q375" s="300"/>
      <c r="R375" s="300"/>
      <c r="S375" s="300"/>
      <c r="T375" s="388">
        <f t="shared" ref="T375:T398" si="66">IF(D375=0,0,ROUNDDOWN(C375/D375,2))</f>
        <v>0</v>
      </c>
      <c r="U375" s="388">
        <f t="shared" ref="U375:U398" si="67">IF(F375=0,0,ROUNDDOWN(E375/F375,2))</f>
        <v>0</v>
      </c>
      <c r="V375" s="388">
        <f>BO!M117</f>
        <v>0</v>
      </c>
    </row>
    <row r="376" spans="1:28" hidden="1">
      <c r="A376" s="200">
        <v>3</v>
      </c>
      <c r="B376" s="39" t="s">
        <v>195</v>
      </c>
      <c r="C376" s="377">
        <f>Mat!C152</f>
        <v>0</v>
      </c>
      <c r="D376" s="377">
        <f>Mat!D152</f>
        <v>0</v>
      </c>
      <c r="E376" s="377">
        <f>Mat!E152</f>
        <v>0</v>
      </c>
      <c r="F376" s="377">
        <f>Mat!F152</f>
        <v>0</v>
      </c>
      <c r="G376" s="375">
        <f>Mat!G152</f>
        <v>0</v>
      </c>
      <c r="H376" s="189">
        <f t="shared" si="65"/>
        <v>0</v>
      </c>
      <c r="I376" s="122"/>
      <c r="M376" s="122"/>
      <c r="N376" s="122"/>
      <c r="O376" s="300"/>
      <c r="P376" s="300"/>
      <c r="Q376" s="300"/>
      <c r="R376" s="300"/>
      <c r="S376" s="300"/>
      <c r="T376" s="388">
        <f t="shared" si="66"/>
        <v>0</v>
      </c>
      <c r="U376" s="388">
        <f t="shared" si="67"/>
        <v>0</v>
      </c>
      <c r="V376" s="388">
        <f>BO!M118</f>
        <v>0</v>
      </c>
    </row>
    <row r="377" spans="1:28" hidden="1">
      <c r="A377" s="200">
        <v>4</v>
      </c>
      <c r="B377" s="39" t="s">
        <v>319</v>
      </c>
      <c r="C377" s="377">
        <f>Mat!C153</f>
        <v>0</v>
      </c>
      <c r="D377" s="377">
        <f>Mat!D153</f>
        <v>0</v>
      </c>
      <c r="E377" s="377">
        <f>Mat!E153</f>
        <v>0</v>
      </c>
      <c r="F377" s="377">
        <f>Mat!F153</f>
        <v>0</v>
      </c>
      <c r="G377" s="375">
        <f>Mat!G153</f>
        <v>0</v>
      </c>
      <c r="H377" s="189">
        <f t="shared" si="65"/>
        <v>0</v>
      </c>
      <c r="I377" s="122"/>
      <c r="M377" s="122"/>
      <c r="N377" s="122"/>
      <c r="O377" s="300"/>
      <c r="P377" s="300"/>
      <c r="Q377" s="300"/>
      <c r="R377" s="300"/>
      <c r="S377" s="300"/>
      <c r="T377" s="388">
        <f t="shared" si="66"/>
        <v>0</v>
      </c>
      <c r="U377" s="388">
        <f t="shared" si="67"/>
        <v>0</v>
      </c>
      <c r="V377" s="388">
        <f>BO!M119</f>
        <v>0</v>
      </c>
    </row>
    <row r="378" spans="1:28" hidden="1">
      <c r="A378" s="200">
        <v>5</v>
      </c>
      <c r="B378" s="39" t="s">
        <v>320</v>
      </c>
      <c r="C378" s="377">
        <f>Mat!C154</f>
        <v>0</v>
      </c>
      <c r="D378" s="377">
        <f>Mat!D154</f>
        <v>0</v>
      </c>
      <c r="E378" s="377">
        <f>Mat!E154</f>
        <v>0</v>
      </c>
      <c r="F378" s="377">
        <f>Mat!F154</f>
        <v>0</v>
      </c>
      <c r="G378" s="375">
        <f>Mat!G154</f>
        <v>0</v>
      </c>
      <c r="H378" s="189">
        <f t="shared" si="65"/>
        <v>0</v>
      </c>
      <c r="I378" s="122"/>
      <c r="M378" s="122"/>
      <c r="N378" s="122"/>
      <c r="O378" s="300"/>
      <c r="P378" s="300"/>
      <c r="Q378" s="300"/>
      <c r="R378" s="300"/>
      <c r="S378" s="300"/>
      <c r="T378" s="388">
        <f t="shared" si="66"/>
        <v>0</v>
      </c>
      <c r="U378" s="388">
        <f t="shared" si="67"/>
        <v>0</v>
      </c>
      <c r="V378" s="388">
        <f>BO!M120</f>
        <v>0</v>
      </c>
    </row>
    <row r="379" spans="1:28" hidden="1">
      <c r="A379" s="200">
        <v>6</v>
      </c>
      <c r="B379" s="39" t="s">
        <v>321</v>
      </c>
      <c r="C379" s="377">
        <f>Mat!C155</f>
        <v>0</v>
      </c>
      <c r="D379" s="377">
        <f>Mat!D155</f>
        <v>0</v>
      </c>
      <c r="E379" s="377">
        <f>Mat!E155</f>
        <v>0</v>
      </c>
      <c r="F379" s="377">
        <f>Mat!F155</f>
        <v>0</v>
      </c>
      <c r="G379" s="375">
        <f>Mat!G155</f>
        <v>0</v>
      </c>
      <c r="H379" s="189">
        <f t="shared" si="65"/>
        <v>0</v>
      </c>
      <c r="I379" s="122"/>
      <c r="M379" s="122"/>
      <c r="N379" s="122"/>
      <c r="O379" s="300"/>
      <c r="P379" s="300"/>
      <c r="Q379" s="300"/>
      <c r="R379" s="300"/>
      <c r="S379" s="300"/>
      <c r="T379" s="388">
        <f t="shared" si="66"/>
        <v>0</v>
      </c>
      <c r="U379" s="388">
        <f t="shared" si="67"/>
        <v>0</v>
      </c>
      <c r="V379" s="388">
        <f>BO!M121</f>
        <v>0</v>
      </c>
    </row>
    <row r="380" spans="1:28" hidden="1">
      <c r="A380" s="200">
        <v>7</v>
      </c>
      <c r="B380" s="39" t="s">
        <v>322</v>
      </c>
      <c r="C380" s="377">
        <f>Mat!C156</f>
        <v>0</v>
      </c>
      <c r="D380" s="377">
        <f>Mat!D156</f>
        <v>0</v>
      </c>
      <c r="E380" s="377">
        <f>Mat!E156</f>
        <v>0</v>
      </c>
      <c r="F380" s="377">
        <f>Mat!F156</f>
        <v>0</v>
      </c>
      <c r="G380" s="375">
        <f>Mat!G156</f>
        <v>0</v>
      </c>
      <c r="H380" s="189">
        <f t="shared" si="65"/>
        <v>0</v>
      </c>
      <c r="I380" s="122"/>
      <c r="M380" s="122"/>
      <c r="N380" s="122"/>
      <c r="O380" s="300"/>
      <c r="P380" s="300"/>
      <c r="Q380" s="300"/>
      <c r="R380" s="300"/>
      <c r="S380" s="300"/>
      <c r="T380" s="388">
        <f t="shared" si="66"/>
        <v>0</v>
      </c>
      <c r="U380" s="388">
        <f t="shared" si="67"/>
        <v>0</v>
      </c>
      <c r="V380" s="388">
        <f>BO!M122</f>
        <v>0</v>
      </c>
    </row>
    <row r="381" spans="1:28" hidden="1">
      <c r="A381" s="200">
        <v>8</v>
      </c>
      <c r="B381" s="39" t="s">
        <v>323</v>
      </c>
      <c r="C381" s="377">
        <f>Mat!C157</f>
        <v>0</v>
      </c>
      <c r="D381" s="377">
        <f>Mat!D157</f>
        <v>0</v>
      </c>
      <c r="E381" s="377">
        <f>Mat!E157</f>
        <v>0</v>
      </c>
      <c r="F381" s="377">
        <f>Mat!F157</f>
        <v>0</v>
      </c>
      <c r="G381" s="375">
        <f>Mat!G157</f>
        <v>0</v>
      </c>
      <c r="H381" s="189">
        <f t="shared" si="65"/>
        <v>0</v>
      </c>
      <c r="I381" s="122"/>
      <c r="M381" s="122"/>
      <c r="N381" s="122"/>
      <c r="O381" s="300"/>
      <c r="P381" s="300"/>
      <c r="Q381" s="300"/>
      <c r="R381" s="300"/>
      <c r="S381" s="300"/>
      <c r="T381" s="388">
        <f t="shared" si="66"/>
        <v>0</v>
      </c>
      <c r="U381" s="388">
        <f t="shared" si="67"/>
        <v>0</v>
      </c>
      <c r="V381" s="388">
        <f>BO!M123</f>
        <v>0</v>
      </c>
    </row>
    <row r="382" spans="1:28" hidden="1">
      <c r="A382" s="200">
        <v>9</v>
      </c>
      <c r="B382" s="39" t="s">
        <v>324</v>
      </c>
      <c r="C382" s="377">
        <f>Mat!C158</f>
        <v>0</v>
      </c>
      <c r="D382" s="377">
        <f>Mat!D158</f>
        <v>0</v>
      </c>
      <c r="E382" s="377">
        <f>Mat!E158</f>
        <v>0</v>
      </c>
      <c r="F382" s="377">
        <f>Mat!F158</f>
        <v>0</v>
      </c>
      <c r="G382" s="375">
        <f>Mat!G158</f>
        <v>0</v>
      </c>
      <c r="H382" s="189">
        <f t="shared" si="65"/>
        <v>0</v>
      </c>
      <c r="I382" s="122"/>
      <c r="M382" s="122"/>
      <c r="N382" s="122"/>
      <c r="O382" s="300"/>
      <c r="P382" s="300"/>
      <c r="Q382" s="300"/>
      <c r="R382" s="300"/>
      <c r="S382" s="300"/>
      <c r="T382" s="388">
        <f t="shared" si="66"/>
        <v>0</v>
      </c>
      <c r="U382" s="388">
        <f t="shared" si="67"/>
        <v>0</v>
      </c>
      <c r="V382" s="388">
        <f>BO!M124</f>
        <v>0</v>
      </c>
    </row>
    <row r="383" spans="1:28" hidden="1">
      <c r="A383" s="200">
        <v>10</v>
      </c>
      <c r="B383" s="39" t="s">
        <v>325</v>
      </c>
      <c r="C383" s="377">
        <f>Mat!C159</f>
        <v>0</v>
      </c>
      <c r="D383" s="377">
        <f>Mat!D159</f>
        <v>0</v>
      </c>
      <c r="E383" s="377">
        <f>Mat!E159</f>
        <v>0</v>
      </c>
      <c r="F383" s="377">
        <f>Mat!F159</f>
        <v>0</v>
      </c>
      <c r="G383" s="375">
        <f>Mat!G159</f>
        <v>0</v>
      </c>
      <c r="H383" s="189">
        <f t="shared" si="65"/>
        <v>0</v>
      </c>
      <c r="I383" s="122"/>
      <c r="M383" s="122"/>
      <c r="N383" s="122"/>
      <c r="O383" s="300"/>
      <c r="P383" s="300"/>
      <c r="Q383" s="300"/>
      <c r="R383" s="300"/>
      <c r="S383" s="300"/>
      <c r="T383" s="388">
        <f t="shared" si="66"/>
        <v>0</v>
      </c>
      <c r="U383" s="388">
        <f t="shared" si="67"/>
        <v>0</v>
      </c>
      <c r="V383" s="388">
        <f>BO!M125</f>
        <v>0</v>
      </c>
    </row>
    <row r="384" spans="1:28" hidden="1">
      <c r="A384" s="200">
        <v>11</v>
      </c>
      <c r="B384" s="39" t="s">
        <v>372</v>
      </c>
      <c r="C384" s="377">
        <f>Mat!C160</f>
        <v>0</v>
      </c>
      <c r="D384" s="377">
        <f>Mat!D160</f>
        <v>0</v>
      </c>
      <c r="E384" s="377">
        <f>Mat!E160</f>
        <v>0</v>
      </c>
      <c r="F384" s="377">
        <f>Mat!F160</f>
        <v>0</v>
      </c>
      <c r="G384" s="375">
        <f>Mat!G160</f>
        <v>0</v>
      </c>
      <c r="H384" s="189">
        <f t="shared" si="65"/>
        <v>0</v>
      </c>
      <c r="I384" s="122"/>
      <c r="M384" s="122"/>
      <c r="N384" s="122"/>
      <c r="O384" s="300"/>
      <c r="P384" s="300"/>
      <c r="Q384" s="300"/>
      <c r="R384" s="300"/>
      <c r="S384" s="300"/>
      <c r="T384" s="388">
        <f t="shared" si="66"/>
        <v>0</v>
      </c>
      <c r="U384" s="388">
        <f t="shared" si="67"/>
        <v>0</v>
      </c>
      <c r="V384" s="388">
        <f>BO!M126</f>
        <v>0</v>
      </c>
    </row>
    <row r="385" spans="1:22" hidden="1">
      <c r="A385" s="200">
        <v>12</v>
      </c>
      <c r="B385" s="39" t="s">
        <v>373</v>
      </c>
      <c r="C385" s="377">
        <f>Mat!C161</f>
        <v>0</v>
      </c>
      <c r="D385" s="377">
        <f>Mat!D161</f>
        <v>0</v>
      </c>
      <c r="E385" s="377">
        <f>Mat!E161</f>
        <v>0</v>
      </c>
      <c r="F385" s="377">
        <f>Mat!F161</f>
        <v>0</v>
      </c>
      <c r="G385" s="375">
        <f>Mat!G161</f>
        <v>0</v>
      </c>
      <c r="H385" s="189">
        <f t="shared" si="65"/>
        <v>0</v>
      </c>
      <c r="I385" s="122"/>
      <c r="J385" s="122"/>
      <c r="K385" s="122"/>
      <c r="L385" s="122"/>
      <c r="M385" s="122"/>
      <c r="N385" s="122"/>
      <c r="O385" s="300"/>
      <c r="P385" s="300"/>
      <c r="Q385" s="300"/>
      <c r="R385" s="300"/>
      <c r="S385" s="300"/>
      <c r="T385" s="388">
        <f t="shared" si="66"/>
        <v>0</v>
      </c>
      <c r="U385" s="388">
        <f t="shared" si="67"/>
        <v>0</v>
      </c>
      <c r="V385" s="388">
        <f>BO!M127</f>
        <v>0</v>
      </c>
    </row>
    <row r="386" spans="1:22" hidden="1">
      <c r="A386" s="200">
        <v>13</v>
      </c>
      <c r="B386" s="39" t="s">
        <v>374</v>
      </c>
      <c r="C386" s="377">
        <f>Mat!C162</f>
        <v>0</v>
      </c>
      <c r="D386" s="377">
        <f>Mat!D162</f>
        <v>0</v>
      </c>
      <c r="E386" s="377">
        <f>Mat!E162</f>
        <v>0</v>
      </c>
      <c r="F386" s="377">
        <f>Mat!F162</f>
        <v>0</v>
      </c>
      <c r="G386" s="375">
        <f>Mat!G162</f>
        <v>0</v>
      </c>
      <c r="H386" s="189">
        <f t="shared" si="65"/>
        <v>0</v>
      </c>
      <c r="I386" s="122"/>
      <c r="J386" s="122"/>
      <c r="K386" s="122"/>
      <c r="L386" s="122"/>
      <c r="M386" s="122"/>
      <c r="N386" s="122"/>
      <c r="O386" s="300"/>
      <c r="P386" s="300"/>
      <c r="Q386" s="300"/>
      <c r="R386" s="300"/>
      <c r="S386" s="300"/>
      <c r="T386" s="388">
        <f t="shared" si="66"/>
        <v>0</v>
      </c>
      <c r="U386" s="388">
        <f t="shared" si="67"/>
        <v>0</v>
      </c>
      <c r="V386" s="388">
        <f>BO!M128</f>
        <v>0</v>
      </c>
    </row>
    <row r="387" spans="1:22" hidden="1">
      <c r="A387" s="200">
        <v>14</v>
      </c>
      <c r="B387" s="39" t="s">
        <v>375</v>
      </c>
      <c r="C387" s="377">
        <f>Mat!C163</f>
        <v>0</v>
      </c>
      <c r="D387" s="377">
        <f>Mat!D163</f>
        <v>0</v>
      </c>
      <c r="E387" s="377">
        <f>Mat!E163</f>
        <v>0</v>
      </c>
      <c r="F387" s="377">
        <f>Mat!F163</f>
        <v>0</v>
      </c>
      <c r="G387" s="375">
        <f>Mat!G163</f>
        <v>0</v>
      </c>
      <c r="H387" s="189">
        <f t="shared" si="65"/>
        <v>0</v>
      </c>
      <c r="I387" s="122"/>
      <c r="J387" s="122"/>
      <c r="K387" s="122"/>
      <c r="L387" s="122"/>
      <c r="M387" s="122"/>
      <c r="N387" s="122"/>
      <c r="O387" s="300"/>
      <c r="P387" s="300"/>
      <c r="Q387" s="300"/>
      <c r="R387" s="300"/>
      <c r="S387" s="300"/>
      <c r="T387" s="388">
        <f t="shared" si="66"/>
        <v>0</v>
      </c>
      <c r="U387" s="388">
        <f t="shared" si="67"/>
        <v>0</v>
      </c>
      <c r="V387" s="388">
        <f>BO!M129</f>
        <v>0</v>
      </c>
    </row>
    <row r="388" spans="1:22" hidden="1">
      <c r="A388" s="200">
        <v>15</v>
      </c>
      <c r="B388" s="39" t="s">
        <v>376</v>
      </c>
      <c r="C388" s="377">
        <f>Mat!C164</f>
        <v>0</v>
      </c>
      <c r="D388" s="377">
        <f>Mat!D164</f>
        <v>0</v>
      </c>
      <c r="E388" s="377">
        <f>Mat!E164</f>
        <v>0</v>
      </c>
      <c r="F388" s="377">
        <f>Mat!F164</f>
        <v>0</v>
      </c>
      <c r="G388" s="375">
        <f>Mat!G164</f>
        <v>0</v>
      </c>
      <c r="H388" s="189">
        <f t="shared" si="65"/>
        <v>0</v>
      </c>
      <c r="I388" s="122"/>
      <c r="J388" s="122"/>
      <c r="K388" s="122"/>
      <c r="L388" s="122"/>
      <c r="M388" s="122"/>
      <c r="N388" s="122"/>
      <c r="O388" s="300"/>
      <c r="P388" s="300"/>
      <c r="Q388" s="300"/>
      <c r="R388" s="300"/>
      <c r="S388" s="300"/>
      <c r="T388" s="388">
        <f t="shared" si="66"/>
        <v>0</v>
      </c>
      <c r="U388" s="388">
        <f t="shared" si="67"/>
        <v>0</v>
      </c>
      <c r="V388" s="388">
        <f>BO!M130</f>
        <v>0</v>
      </c>
    </row>
    <row r="389" spans="1:22" hidden="1">
      <c r="A389" s="200">
        <v>16</v>
      </c>
      <c r="B389" s="39" t="s">
        <v>377</v>
      </c>
      <c r="C389" s="377">
        <f>Mat!C165</f>
        <v>0</v>
      </c>
      <c r="D389" s="377">
        <f>Mat!D165</f>
        <v>0</v>
      </c>
      <c r="E389" s="377">
        <f>Mat!E165</f>
        <v>0</v>
      </c>
      <c r="F389" s="377">
        <f>Mat!F165</f>
        <v>0</v>
      </c>
      <c r="G389" s="375">
        <f>Mat!G165</f>
        <v>0</v>
      </c>
      <c r="H389" s="189">
        <f t="shared" si="65"/>
        <v>0</v>
      </c>
      <c r="I389" s="122"/>
      <c r="J389" s="122"/>
      <c r="K389" s="122"/>
      <c r="L389" s="122"/>
      <c r="M389" s="122"/>
      <c r="N389" s="122"/>
      <c r="O389" s="300"/>
      <c r="P389" s="300"/>
      <c r="Q389" s="300"/>
      <c r="R389" s="300"/>
      <c r="S389" s="300"/>
      <c r="T389" s="388">
        <f t="shared" si="66"/>
        <v>0</v>
      </c>
      <c r="U389" s="388">
        <f t="shared" si="67"/>
        <v>0</v>
      </c>
      <c r="V389" s="388">
        <f>BO!M131</f>
        <v>0</v>
      </c>
    </row>
    <row r="390" spans="1:22" hidden="1">
      <c r="A390" s="200">
        <v>17</v>
      </c>
      <c r="B390" s="39" t="s">
        <v>378</v>
      </c>
      <c r="C390" s="377">
        <f>Mat!C166</f>
        <v>0</v>
      </c>
      <c r="D390" s="377">
        <f>Mat!D166</f>
        <v>0</v>
      </c>
      <c r="E390" s="377">
        <f>Mat!E166</f>
        <v>0</v>
      </c>
      <c r="F390" s="377">
        <f>Mat!F166</f>
        <v>0</v>
      </c>
      <c r="G390" s="375">
        <f>Mat!G166</f>
        <v>0</v>
      </c>
      <c r="H390" s="189">
        <f t="shared" si="65"/>
        <v>0</v>
      </c>
      <c r="I390" s="122"/>
      <c r="J390" s="122"/>
      <c r="K390" s="122"/>
      <c r="L390" s="122"/>
      <c r="M390" s="122"/>
      <c r="N390" s="122"/>
      <c r="O390" s="300"/>
      <c r="P390" s="300"/>
      <c r="Q390" s="300"/>
      <c r="R390" s="300"/>
      <c r="S390" s="300"/>
      <c r="T390" s="388">
        <f t="shared" si="66"/>
        <v>0</v>
      </c>
      <c r="U390" s="388">
        <f t="shared" si="67"/>
        <v>0</v>
      </c>
      <c r="V390" s="388">
        <f>BO!M132</f>
        <v>0</v>
      </c>
    </row>
    <row r="391" spans="1:22" hidden="1">
      <c r="A391" s="200">
        <v>18</v>
      </c>
      <c r="B391" s="39" t="s">
        <v>379</v>
      </c>
      <c r="C391" s="377">
        <f>Mat!C167</f>
        <v>0</v>
      </c>
      <c r="D391" s="377">
        <f>Mat!D167</f>
        <v>0</v>
      </c>
      <c r="E391" s="377">
        <f>Mat!E167</f>
        <v>0</v>
      </c>
      <c r="F391" s="377">
        <f>Mat!F167</f>
        <v>0</v>
      </c>
      <c r="G391" s="375">
        <f>Mat!G167</f>
        <v>0</v>
      </c>
      <c r="H391" s="189">
        <f t="shared" si="65"/>
        <v>0</v>
      </c>
      <c r="I391" s="122"/>
      <c r="J391" s="122"/>
      <c r="K391" s="122"/>
      <c r="L391" s="122"/>
      <c r="M391" s="122"/>
      <c r="N391" s="122"/>
      <c r="O391" s="300"/>
      <c r="P391" s="300"/>
      <c r="Q391" s="300"/>
      <c r="R391" s="300"/>
      <c r="S391" s="300"/>
      <c r="T391" s="388">
        <f t="shared" si="66"/>
        <v>0</v>
      </c>
      <c r="U391" s="388">
        <f t="shared" si="67"/>
        <v>0</v>
      </c>
      <c r="V391" s="388">
        <f>BO!M133</f>
        <v>0</v>
      </c>
    </row>
    <row r="392" spans="1:22" hidden="1">
      <c r="A392" s="200">
        <v>19</v>
      </c>
      <c r="B392" s="39" t="s">
        <v>380</v>
      </c>
      <c r="C392" s="377">
        <f>Mat!C168</f>
        <v>0</v>
      </c>
      <c r="D392" s="377">
        <f>Mat!D168</f>
        <v>0</v>
      </c>
      <c r="E392" s="377">
        <f>Mat!E168</f>
        <v>0</v>
      </c>
      <c r="F392" s="377">
        <f>Mat!F168</f>
        <v>0</v>
      </c>
      <c r="G392" s="375">
        <f>Mat!G168</f>
        <v>0</v>
      </c>
      <c r="H392" s="189">
        <f t="shared" si="65"/>
        <v>0</v>
      </c>
      <c r="I392" s="122"/>
      <c r="J392" s="122"/>
      <c r="K392" s="122"/>
      <c r="L392" s="122"/>
      <c r="M392" s="122"/>
      <c r="N392" s="122"/>
      <c r="O392" s="300"/>
      <c r="P392" s="300"/>
      <c r="Q392" s="300"/>
      <c r="R392" s="300"/>
      <c r="S392" s="300"/>
      <c r="T392" s="388">
        <f t="shared" si="66"/>
        <v>0</v>
      </c>
      <c r="U392" s="388">
        <f t="shared" si="67"/>
        <v>0</v>
      </c>
      <c r="V392" s="388">
        <f>BO!M134</f>
        <v>0</v>
      </c>
    </row>
    <row r="393" spans="1:22" hidden="1">
      <c r="A393" s="200">
        <v>20</v>
      </c>
      <c r="B393" s="39" t="s">
        <v>381</v>
      </c>
      <c r="C393" s="377">
        <f>Mat!C169</f>
        <v>0</v>
      </c>
      <c r="D393" s="377">
        <f>Mat!D169</f>
        <v>0</v>
      </c>
      <c r="E393" s="377">
        <f>Mat!E169</f>
        <v>0</v>
      </c>
      <c r="F393" s="377">
        <f>Mat!F169</f>
        <v>0</v>
      </c>
      <c r="G393" s="375">
        <f>Mat!G169</f>
        <v>0</v>
      </c>
      <c r="H393" s="189">
        <f t="shared" si="65"/>
        <v>0</v>
      </c>
      <c r="I393" s="122"/>
      <c r="J393" s="122"/>
      <c r="K393" s="122"/>
      <c r="L393" s="122"/>
      <c r="M393" s="122"/>
      <c r="N393" s="122"/>
      <c r="O393" s="300"/>
      <c r="P393" s="300"/>
      <c r="Q393" s="300"/>
      <c r="R393" s="300"/>
      <c r="S393" s="300"/>
      <c r="T393" s="388">
        <f t="shared" si="66"/>
        <v>0</v>
      </c>
      <c r="U393" s="388">
        <f t="shared" si="67"/>
        <v>0</v>
      </c>
      <c r="V393" s="388">
        <f>BO!M135</f>
        <v>0</v>
      </c>
    </row>
    <row r="394" spans="1:22" hidden="1">
      <c r="A394" s="200">
        <v>21</v>
      </c>
      <c r="B394" s="39" t="s">
        <v>382</v>
      </c>
      <c r="C394" s="377">
        <f>Mat!C170</f>
        <v>0</v>
      </c>
      <c r="D394" s="377">
        <f>Mat!D170</f>
        <v>0</v>
      </c>
      <c r="E394" s="377">
        <f>Mat!E170</f>
        <v>0</v>
      </c>
      <c r="F394" s="377">
        <f>Mat!F170</f>
        <v>0</v>
      </c>
      <c r="G394" s="375">
        <f>Mat!G170</f>
        <v>0</v>
      </c>
      <c r="H394" s="189">
        <f t="shared" si="65"/>
        <v>0</v>
      </c>
      <c r="I394" s="122"/>
      <c r="J394" s="122"/>
      <c r="K394" s="122"/>
      <c r="L394" s="122"/>
      <c r="M394" s="122"/>
      <c r="N394" s="122"/>
      <c r="O394" s="300"/>
      <c r="P394" s="300"/>
      <c r="Q394" s="300"/>
      <c r="R394" s="300"/>
      <c r="S394" s="300"/>
      <c r="T394" s="388">
        <f t="shared" si="66"/>
        <v>0</v>
      </c>
      <c r="U394" s="388">
        <f t="shared" si="67"/>
        <v>0</v>
      </c>
      <c r="V394" s="388">
        <f>BO!M136</f>
        <v>0</v>
      </c>
    </row>
    <row r="395" spans="1:22" hidden="1">
      <c r="A395" s="200">
        <v>22</v>
      </c>
      <c r="B395" s="39" t="s">
        <v>383</v>
      </c>
      <c r="C395" s="377">
        <f>Mat!C171</f>
        <v>0</v>
      </c>
      <c r="D395" s="377">
        <f>Mat!D171</f>
        <v>0</v>
      </c>
      <c r="E395" s="377">
        <f>Mat!E171</f>
        <v>0</v>
      </c>
      <c r="F395" s="377">
        <f>Mat!F171</f>
        <v>0</v>
      </c>
      <c r="G395" s="375">
        <f>Mat!G171</f>
        <v>0</v>
      </c>
      <c r="H395" s="189">
        <f t="shared" si="65"/>
        <v>0</v>
      </c>
      <c r="I395" s="122"/>
      <c r="J395" s="122"/>
      <c r="K395" s="122"/>
      <c r="L395" s="122"/>
      <c r="M395" s="122"/>
      <c r="N395" s="122"/>
      <c r="O395" s="300"/>
      <c r="P395" s="300"/>
      <c r="Q395" s="300"/>
      <c r="R395" s="300"/>
      <c r="S395" s="300"/>
      <c r="T395" s="388">
        <f t="shared" si="66"/>
        <v>0</v>
      </c>
      <c r="U395" s="388">
        <f t="shared" si="67"/>
        <v>0</v>
      </c>
      <c r="V395" s="388">
        <f>BO!M137</f>
        <v>0</v>
      </c>
    </row>
    <row r="396" spans="1:22" hidden="1">
      <c r="A396" s="200">
        <v>23</v>
      </c>
      <c r="B396" s="39" t="s">
        <v>384</v>
      </c>
      <c r="C396" s="377">
        <f>Mat!C172</f>
        <v>0</v>
      </c>
      <c r="D396" s="377">
        <f>Mat!D172</f>
        <v>0</v>
      </c>
      <c r="E396" s="377">
        <f>Mat!E172</f>
        <v>0</v>
      </c>
      <c r="F396" s="377">
        <f>Mat!F172</f>
        <v>0</v>
      </c>
      <c r="G396" s="375">
        <f>Mat!G172</f>
        <v>0</v>
      </c>
      <c r="H396" s="189">
        <f t="shared" si="65"/>
        <v>0</v>
      </c>
      <c r="I396" s="122"/>
      <c r="J396" s="122"/>
      <c r="K396" s="122"/>
      <c r="L396" s="122"/>
      <c r="M396" s="122"/>
      <c r="N396" s="122"/>
      <c r="O396" s="300"/>
      <c r="P396" s="300"/>
      <c r="Q396" s="300"/>
      <c r="R396" s="300"/>
      <c r="S396" s="300"/>
      <c r="T396" s="388">
        <f t="shared" si="66"/>
        <v>0</v>
      </c>
      <c r="U396" s="388">
        <f t="shared" si="67"/>
        <v>0</v>
      </c>
      <c r="V396" s="388">
        <f>BO!M138</f>
        <v>0</v>
      </c>
    </row>
    <row r="397" spans="1:22" hidden="1">
      <c r="A397" s="200">
        <v>24</v>
      </c>
      <c r="B397" s="39" t="s">
        <v>385</v>
      </c>
      <c r="C397" s="377">
        <f>Mat!C173</f>
        <v>0</v>
      </c>
      <c r="D397" s="377">
        <f>Mat!D173</f>
        <v>0</v>
      </c>
      <c r="E397" s="377">
        <f>Mat!E173</f>
        <v>0</v>
      </c>
      <c r="F397" s="377">
        <f>Mat!F173</f>
        <v>0</v>
      </c>
      <c r="G397" s="375">
        <f>Mat!G173</f>
        <v>0</v>
      </c>
      <c r="H397" s="189">
        <f t="shared" si="65"/>
        <v>0</v>
      </c>
      <c r="I397" s="122"/>
      <c r="J397" s="122"/>
      <c r="K397" s="122"/>
      <c r="L397" s="122"/>
      <c r="M397" s="122"/>
      <c r="N397" s="122"/>
      <c r="O397" s="300"/>
      <c r="P397" s="300"/>
      <c r="Q397" s="300"/>
      <c r="R397" s="300"/>
      <c r="S397" s="300"/>
      <c r="T397" s="388">
        <f t="shared" si="66"/>
        <v>0</v>
      </c>
      <c r="U397" s="388">
        <f t="shared" si="67"/>
        <v>0</v>
      </c>
      <c r="V397" s="388">
        <f>BO!M139</f>
        <v>0</v>
      </c>
    </row>
    <row r="398" spans="1:22" ht="15.75" hidden="1" thickBot="1">
      <c r="A398" s="266">
        <v>25</v>
      </c>
      <c r="B398" s="289" t="s">
        <v>386</v>
      </c>
      <c r="C398" s="415">
        <f>Mat!C174</f>
        <v>0</v>
      </c>
      <c r="D398" s="415">
        <f>Mat!D174</f>
        <v>0</v>
      </c>
      <c r="E398" s="415">
        <f>Mat!E174</f>
        <v>0</v>
      </c>
      <c r="F398" s="415">
        <f>Mat!F174</f>
        <v>0</v>
      </c>
      <c r="G398" s="378">
        <f>Mat!G174</f>
        <v>0</v>
      </c>
      <c r="H398" s="195">
        <f t="shared" si="65"/>
        <v>0</v>
      </c>
      <c r="I398" s="122"/>
      <c r="J398" s="122"/>
      <c r="K398" s="122"/>
      <c r="L398" s="122"/>
      <c r="M398" s="122"/>
      <c r="N398" s="122"/>
      <c r="O398" s="300"/>
      <c r="P398" s="300"/>
      <c r="Q398" s="300"/>
      <c r="R398" s="300"/>
      <c r="S398" s="300"/>
      <c r="T398" s="388">
        <f t="shared" si="66"/>
        <v>0</v>
      </c>
      <c r="U398" s="388">
        <f t="shared" si="67"/>
        <v>0</v>
      </c>
      <c r="V398" s="388">
        <f>BO!M140</f>
        <v>0</v>
      </c>
    </row>
    <row r="399" spans="1:22">
      <c r="B399" s="280"/>
      <c r="C399" s="37"/>
      <c r="D399" s="37"/>
      <c r="E399" s="37"/>
      <c r="F399" s="37"/>
      <c r="G399" s="37"/>
      <c r="H399" s="37"/>
      <c r="I399" s="37"/>
      <c r="O399" s="299"/>
      <c r="P399" s="300"/>
      <c r="Q399" s="299"/>
      <c r="R399" s="299"/>
      <c r="S399" s="299"/>
      <c r="T399" s="392"/>
      <c r="U399" s="392"/>
    </row>
  </sheetData>
  <sheetProtection algorithmName="SHA-512" hashValue="PmJIGz/tdok7Pbv4C7t2ztYZh8tgssw/mYH2g/RzvImqxtadDGW4cCqPO753zYqPx4Qt5K0dedT4FllmvpDfmw==" saltValue="zMXxZLL/Hg+hCeAEmlc95A==" spinCount="100000" sheet="1" objects="1" scenarios="1" formatCells="0" selectLockedCells="1"/>
  <dataConsolidate/>
  <mergeCells count="95">
    <mergeCell ref="I30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56:K56"/>
    <mergeCell ref="I51:K51"/>
    <mergeCell ref="I41:K41"/>
    <mergeCell ref="I42:K42"/>
    <mergeCell ref="I43:K43"/>
    <mergeCell ref="I44:K44"/>
    <mergeCell ref="I45:K45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A11:B11"/>
    <mergeCell ref="A14:A15"/>
    <mergeCell ref="B14:B15"/>
    <mergeCell ref="C30:C31"/>
    <mergeCell ref="D30:D31"/>
    <mergeCell ref="A136:A139"/>
    <mergeCell ref="B136:B137"/>
    <mergeCell ref="E136:E137"/>
    <mergeCell ref="Z61:Z62"/>
    <mergeCell ref="Y61:Y62"/>
    <mergeCell ref="W100:W101"/>
    <mergeCell ref="U61:U64"/>
    <mergeCell ref="A61:A64"/>
    <mergeCell ref="B61:B64"/>
    <mergeCell ref="C61:C63"/>
    <mergeCell ref="B138:B139"/>
    <mergeCell ref="T136:T137"/>
    <mergeCell ref="I61:I62"/>
    <mergeCell ref="G136:G137"/>
    <mergeCell ref="U136:U137"/>
    <mergeCell ref="V136:V137"/>
    <mergeCell ref="V372:V373"/>
    <mergeCell ref="V312:V313"/>
    <mergeCell ref="A312:A313"/>
    <mergeCell ref="B312:B313"/>
    <mergeCell ref="F312:F313"/>
    <mergeCell ref="A372:A373"/>
    <mergeCell ref="B372:B373"/>
    <mergeCell ref="H372:H373"/>
    <mergeCell ref="G172:G173"/>
    <mergeCell ref="V342:V343"/>
    <mergeCell ref="H172:H173"/>
    <mergeCell ref="A342:A343"/>
    <mergeCell ref="B342:B343"/>
    <mergeCell ref="F342:F343"/>
    <mergeCell ref="B174:B175"/>
    <mergeCell ref="B172:B173"/>
    <mergeCell ref="E172:E173"/>
    <mergeCell ref="F172:F173"/>
    <mergeCell ref="A172:A175"/>
    <mergeCell ref="H136:H137"/>
    <mergeCell ref="X61:X64"/>
    <mergeCell ref="T61:T64"/>
    <mergeCell ref="J61:J62"/>
    <mergeCell ref="D100:D101"/>
    <mergeCell ref="F100:F101"/>
    <mergeCell ref="G100:G101"/>
    <mergeCell ref="V100:V101"/>
    <mergeCell ref="F61:F64"/>
    <mergeCell ref="G61:G64"/>
    <mergeCell ref="H61:H62"/>
    <mergeCell ref="K61:K64"/>
    <mergeCell ref="D61:D63"/>
    <mergeCell ref="A100:A103"/>
    <mergeCell ref="B100:B101"/>
    <mergeCell ref="H6:K6"/>
    <mergeCell ref="H7:K7"/>
    <mergeCell ref="D6:E6"/>
    <mergeCell ref="C14:C15"/>
    <mergeCell ref="E61:E62"/>
    <mergeCell ref="A6:C6"/>
    <mergeCell ref="A30:A31"/>
    <mergeCell ref="I100:I101"/>
    <mergeCell ref="J100:J101"/>
    <mergeCell ref="B102:B103"/>
    <mergeCell ref="F30:F31"/>
    <mergeCell ref="B30:B31"/>
    <mergeCell ref="A7:C7"/>
    <mergeCell ref="G30:G31"/>
  </mergeCells>
  <dataValidations count="4">
    <dataValidation type="list" allowBlank="1" showInputMessage="1" showErrorMessage="1" sqref="G65:G89" xr:uid="{00000000-0002-0000-0600-000000000000}">
      <formula1>f</formula1>
    </dataValidation>
    <dataValidation type="list" allowBlank="1" showInputMessage="1" showErrorMessage="1" sqref="F65:F89" xr:uid="{00000000-0002-0000-0600-000001000000}">
      <formula1>$A$16:$A$25</formula1>
    </dataValidation>
    <dataValidation type="list" allowBlank="1" showInputMessage="1" showErrorMessage="1" sqref="E314:E338 E344:E368" xr:uid="{00000000-0002-0000-0600-000002000000}">
      <formula1>degree</formula1>
    </dataValidation>
    <dataValidation type="list" allowBlank="1" showInputMessage="1" showErrorMessage="1" sqref="G374:G398" xr:uid="{00000000-0002-0000-0600-000003000000}">
      <formula1>eg_degree</formula1>
    </dataValidation>
  </dataValidations>
  <pageMargins left="0.7" right="0.7" top="0.75" bottom="0.75" header="0.3" footer="0.3"/>
  <pageSetup paperSize="9" scale="60" fitToHeight="0" orientation="landscape" horizontalDpi="4294967293" verticalDpi="1200" r:id="rId1"/>
  <rowBreaks count="7" manualBreakCount="7">
    <brk id="26" max="10" man="1"/>
    <brk id="57" max="10" man="1"/>
    <brk id="307" max="10" man="1"/>
    <brk id="338" max="10" man="1"/>
    <brk id="368" max="10" man="1"/>
    <brk id="91" max="10" man="1"/>
    <brk id="167" max="10" man="1"/>
  </rowBreaks>
  <ignoredErrors>
    <ignoredError sqref="B140:B164" formula="1"/>
    <ignoredError sqref="AA65:AA8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B399"/>
  <sheetViews>
    <sheetView showGridLines="0" view="pageBreakPreview" topLeftCell="A34" zoomScale="70" zoomScaleNormal="70" zoomScaleSheetLayoutView="70" workbookViewId="0">
      <selection activeCell="J1" sqref="J1:K5"/>
    </sheetView>
  </sheetViews>
  <sheetFormatPr defaultRowHeight="15"/>
  <cols>
    <col min="1" max="1" width="7.140625" style="44" customWidth="1"/>
    <col min="2" max="2" width="28" style="44" customWidth="1"/>
    <col min="3" max="3" width="21.7109375" style="44" customWidth="1"/>
    <col min="4" max="4" width="20.140625" style="44" customWidth="1"/>
    <col min="5" max="5" width="21.28515625" style="44" customWidth="1"/>
    <col min="6" max="6" width="22" style="44" customWidth="1"/>
    <col min="7" max="7" width="22.42578125" style="44" customWidth="1"/>
    <col min="8" max="8" width="15.42578125" style="44" customWidth="1"/>
    <col min="9" max="9" width="21.7109375" style="44" customWidth="1"/>
    <col min="10" max="10" width="17.28515625" style="44" customWidth="1"/>
    <col min="11" max="11" width="19.7109375" style="44" customWidth="1"/>
    <col min="12" max="13" width="15.7109375" style="44" customWidth="1"/>
    <col min="14" max="18" width="9.140625" style="44" customWidth="1"/>
    <col min="19" max="19" width="9.140625" style="44" hidden="1" customWidth="1"/>
    <col min="20" max="20" width="14.42578125" style="379" hidden="1" customWidth="1"/>
    <col min="21" max="21" width="12.5703125" style="379" hidden="1" customWidth="1"/>
    <col min="22" max="22" width="9.5703125" style="379" hidden="1" customWidth="1"/>
    <col min="23" max="23" width="15.140625" style="268" hidden="1" customWidth="1"/>
    <col min="24" max="24" width="13.85546875" style="268" hidden="1" customWidth="1"/>
    <col min="25" max="27" width="9.140625" style="44" hidden="1" customWidth="1"/>
    <col min="28" max="16384" width="9.140625" style="44"/>
  </cols>
  <sheetData>
    <row r="1" spans="1:28" ht="15.75" thickBot="1"/>
    <row r="2" spans="1:28" ht="32.25" thickBot="1">
      <c r="A2" s="458" t="str">
        <f>UTARA!A2</f>
        <v>BUILDING ENVELOPE COMPLIANCE FORM V3.0</v>
      </c>
      <c r="B2" s="456"/>
      <c r="C2" s="456"/>
      <c r="D2" s="456"/>
      <c r="E2" s="456"/>
      <c r="F2" s="457"/>
      <c r="G2" s="221"/>
      <c r="H2" s="269"/>
      <c r="I2" s="269"/>
      <c r="J2" s="269"/>
      <c r="K2" s="269"/>
      <c r="L2" s="448"/>
      <c r="M2" s="448"/>
      <c r="N2" s="448"/>
      <c r="O2" s="448"/>
      <c r="P2" s="448"/>
      <c r="Q2" s="270"/>
      <c r="R2" s="270"/>
      <c r="S2" s="270"/>
      <c r="T2" s="380"/>
      <c r="U2" s="380"/>
    </row>
    <row r="3" spans="1:28" ht="19.5" thickBot="1">
      <c r="A3" s="216" t="str">
        <f>UTARA!A3</f>
        <v>PERSYARATAN</v>
      </c>
      <c r="B3" s="217"/>
      <c r="C3" s="217"/>
      <c r="D3" s="217"/>
      <c r="E3" s="217"/>
      <c r="F3" s="218"/>
      <c r="G3" s="221"/>
      <c r="H3" s="219"/>
      <c r="I3" s="219"/>
      <c r="J3" s="219"/>
      <c r="K3" s="219"/>
      <c r="L3" s="449"/>
      <c r="M3" s="449"/>
      <c r="N3" s="449"/>
      <c r="O3" s="449"/>
      <c r="P3" s="449"/>
      <c r="Q3" s="272"/>
      <c r="R3" s="272"/>
      <c r="S3" s="272"/>
      <c r="T3" s="381"/>
      <c r="U3" s="381"/>
    </row>
    <row r="4" spans="1:28" ht="19.5" thickBot="1">
      <c r="A4" s="213" t="str">
        <f>UTARA!A4</f>
        <v>Nilai Overall Thermal Transfer Value (OTTV) untuk bangunan tidak boleh melebihi 35 Watts/m2</v>
      </c>
      <c r="B4" s="214"/>
      <c r="C4" s="214"/>
      <c r="D4" s="214"/>
      <c r="E4" s="214"/>
      <c r="F4" s="215"/>
      <c r="G4" s="221"/>
      <c r="H4" s="220"/>
      <c r="I4" s="220"/>
      <c r="J4" s="220"/>
      <c r="K4" s="220"/>
      <c r="L4" s="450"/>
      <c r="M4" s="450"/>
      <c r="N4" s="450"/>
      <c r="O4" s="450"/>
      <c r="P4" s="450"/>
      <c r="Q4" s="272"/>
      <c r="R4" s="272"/>
      <c r="S4" s="272"/>
      <c r="T4" s="381"/>
      <c r="U4" s="381"/>
    </row>
    <row r="5" spans="1:28" ht="19.5" thickBot="1">
      <c r="A5" s="272"/>
      <c r="B5" s="274"/>
      <c r="C5" s="36"/>
      <c r="D5" s="36"/>
      <c r="E5" s="36"/>
      <c r="F5" s="36"/>
      <c r="G5" s="222"/>
      <c r="H5" s="222"/>
      <c r="I5" s="222"/>
      <c r="J5" s="220"/>
      <c r="K5" s="220"/>
      <c r="L5" s="272"/>
      <c r="M5" s="36"/>
      <c r="N5" s="36"/>
      <c r="O5" s="36"/>
      <c r="P5" s="36"/>
      <c r="Q5" s="272"/>
      <c r="R5" s="272"/>
      <c r="S5" s="272"/>
      <c r="T5" s="381"/>
      <c r="U5" s="381"/>
    </row>
    <row r="6" spans="1:28" ht="27" customHeight="1" thickBot="1">
      <c r="A6" s="548" t="str">
        <f>UTARA!A6</f>
        <v>PILIHAN KOTA</v>
      </c>
      <c r="B6" s="549"/>
      <c r="C6" s="549"/>
      <c r="D6" s="629" t="str">
        <f>UTARA!$D$6</f>
        <v>Banjarmasin</v>
      </c>
      <c r="E6" s="630"/>
      <c r="F6" s="4"/>
      <c r="G6" s="455" t="str">
        <f>UTARA!G6</f>
        <v>Project name :</v>
      </c>
      <c r="H6" s="627" t="str">
        <f>UTARA!H6</f>
        <v>xxx</v>
      </c>
      <c r="I6" s="627"/>
      <c r="J6" s="627"/>
      <c r="K6" s="628"/>
      <c r="M6" s="37"/>
      <c r="N6" s="37"/>
      <c r="O6" s="37"/>
    </row>
    <row r="7" spans="1:28" ht="27" thickBot="1">
      <c r="A7" s="548" t="str">
        <f>UTARA!A7</f>
        <v>ORIENTASI</v>
      </c>
      <c r="B7" s="549"/>
      <c r="C7" s="549"/>
      <c r="D7" s="223" t="s">
        <v>434</v>
      </c>
      <c r="G7" s="455" t="str">
        <f>UTARA!G7</f>
        <v>Address :</v>
      </c>
      <c r="H7" s="627" t="str">
        <f>UTARA!H7</f>
        <v>xxx</v>
      </c>
      <c r="I7" s="627"/>
      <c r="J7" s="627"/>
      <c r="K7" s="628"/>
      <c r="U7" s="382"/>
    </row>
    <row r="9" spans="1:28" ht="21">
      <c r="A9" s="276"/>
      <c r="B9" s="276" t="s">
        <v>467</v>
      </c>
      <c r="C9" s="2"/>
      <c r="D9" s="2"/>
      <c r="E9" s="2"/>
      <c r="F9" s="2"/>
      <c r="G9" s="2"/>
      <c r="H9" s="2"/>
      <c r="I9" s="2"/>
      <c r="J9" s="277"/>
      <c r="K9" s="277"/>
      <c r="L9" s="278"/>
      <c r="M9" s="451"/>
      <c r="N9" s="278"/>
      <c r="O9" s="278"/>
      <c r="P9" s="278"/>
      <c r="U9" s="383"/>
    </row>
    <row r="10" spans="1:28" ht="19.5" thickBot="1">
      <c r="A10" s="279"/>
      <c r="B10" s="28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U10" s="383"/>
    </row>
    <row r="11" spans="1:28" ht="36.75" customHeight="1" thickBot="1">
      <c r="A11" s="546" t="s">
        <v>451</v>
      </c>
      <c r="B11" s="547"/>
      <c r="C11" s="465">
        <f>Mat!C11</f>
        <v>10</v>
      </c>
      <c r="D11" s="37"/>
      <c r="E11" s="410"/>
      <c r="F11" s="410"/>
      <c r="G11" s="410"/>
      <c r="H11" s="410"/>
      <c r="I11" s="410"/>
      <c r="J11" s="410"/>
      <c r="K11" s="410"/>
      <c r="L11" s="410"/>
      <c r="M11" s="410"/>
      <c r="N11" s="37"/>
      <c r="O11" s="37"/>
      <c r="P11" s="37"/>
      <c r="R11" s="268"/>
      <c r="S11" s="268"/>
      <c r="U11" s="383"/>
      <c r="Y11" s="268"/>
      <c r="Z11" s="268"/>
      <c r="AA11" s="268"/>
      <c r="AB11" s="268"/>
    </row>
    <row r="12" spans="1:28">
      <c r="A12" s="281"/>
      <c r="B12" s="282"/>
      <c r="C12" s="275"/>
      <c r="D12" s="37"/>
      <c r="E12" s="37"/>
      <c r="F12" s="37"/>
      <c r="G12" s="37"/>
      <c r="H12" s="37"/>
      <c r="R12" s="268"/>
      <c r="S12" s="268"/>
      <c r="Y12" s="268"/>
      <c r="Z12" s="268"/>
      <c r="AA12" s="268"/>
      <c r="AB12" s="268"/>
    </row>
    <row r="13" spans="1:28" ht="15.75" thickBot="1">
      <c r="A13" s="281" t="s">
        <v>399</v>
      </c>
      <c r="B13" s="282"/>
      <c r="C13" s="275"/>
      <c r="D13" s="37"/>
      <c r="E13" s="37"/>
      <c r="F13" s="37"/>
      <c r="G13" s="37"/>
      <c r="H13" s="37"/>
      <c r="R13" s="268"/>
      <c r="S13" s="268"/>
      <c r="Y13" s="268"/>
      <c r="Z13" s="268"/>
      <c r="AA13" s="268"/>
      <c r="AB13" s="268"/>
    </row>
    <row r="14" spans="1:28" s="268" customFormat="1">
      <c r="A14" s="556" t="s">
        <v>473</v>
      </c>
      <c r="B14" s="558" t="s">
        <v>474</v>
      </c>
      <c r="C14" s="631"/>
      <c r="T14" s="379"/>
      <c r="U14" s="379"/>
      <c r="V14" s="379"/>
    </row>
    <row r="15" spans="1:28" s="268" customFormat="1">
      <c r="A15" s="557"/>
      <c r="B15" s="559"/>
      <c r="C15" s="631"/>
      <c r="T15" s="379"/>
      <c r="U15" s="379"/>
      <c r="V15" s="379"/>
    </row>
    <row r="16" spans="1:28" s="268" customFormat="1">
      <c r="A16" s="200" t="str">
        <f>IF(C11=1,"EW 1","EW 1")</f>
        <v>EW 1</v>
      </c>
      <c r="B16" s="466" t="str">
        <f>Mat!B16</f>
        <v>Bata Ringan</v>
      </c>
      <c r="C16" s="470"/>
      <c r="T16" s="379"/>
      <c r="U16" s="379"/>
      <c r="V16" s="379"/>
    </row>
    <row r="17" spans="1:28" s="268" customFormat="1">
      <c r="A17" s="200" t="str">
        <f>IF(C11&gt;=2,"EW 2","-")</f>
        <v>EW 2</v>
      </c>
      <c r="B17" s="466" t="str">
        <f>Mat!B17</f>
        <v>Bata Ringan</v>
      </c>
      <c r="C17" s="470"/>
      <c r="T17" s="379"/>
      <c r="U17" s="379"/>
      <c r="V17" s="379"/>
    </row>
    <row r="18" spans="1:28" s="268" customFormat="1">
      <c r="A18" s="200" t="str">
        <f>IF($C$11&gt;=3,"EW 3","-")</f>
        <v>EW 3</v>
      </c>
      <c r="B18" s="466">
        <f>Mat!B18</f>
        <v>0</v>
      </c>
      <c r="C18" s="470"/>
      <c r="E18" s="268" t="s">
        <v>326</v>
      </c>
      <c r="T18" s="379"/>
      <c r="U18" s="379"/>
      <c r="V18" s="379"/>
    </row>
    <row r="19" spans="1:28" s="268" customFormat="1">
      <c r="A19" s="200" t="str">
        <f>IF($C$11&gt;=4,"EW 4","-")</f>
        <v>EW 4</v>
      </c>
      <c r="B19" s="467">
        <f>Mat!B19</f>
        <v>0</v>
      </c>
      <c r="C19" s="470"/>
      <c r="T19" s="379"/>
      <c r="U19" s="379"/>
      <c r="V19" s="379"/>
    </row>
    <row r="20" spans="1:28" s="268" customFormat="1">
      <c r="A20" s="200" t="str">
        <f>IF($C$11&gt;=5,"EW 5","-")</f>
        <v>EW 5</v>
      </c>
      <c r="B20" s="467">
        <f>Mat!B20</f>
        <v>0</v>
      </c>
      <c r="C20" s="470"/>
      <c r="T20" s="379"/>
      <c r="U20" s="379"/>
      <c r="V20" s="379"/>
    </row>
    <row r="21" spans="1:28" s="268" customFormat="1">
      <c r="A21" s="200" t="str">
        <f>IF($C$11&gt;=6,"EW 6","-")</f>
        <v>EW 6</v>
      </c>
      <c r="B21" s="467">
        <f>Mat!B21</f>
        <v>0</v>
      </c>
      <c r="C21" s="470"/>
      <c r="T21" s="379"/>
      <c r="U21" s="379"/>
      <c r="V21" s="379"/>
    </row>
    <row r="22" spans="1:28" s="268" customFormat="1">
      <c r="A22" s="200" t="str">
        <f>IF($C$11&gt;=7,"EW 7","-")</f>
        <v>EW 7</v>
      </c>
      <c r="B22" s="467">
        <f>Mat!B22</f>
        <v>0</v>
      </c>
      <c r="C22" s="470"/>
      <c r="T22" s="379"/>
      <c r="U22" s="379"/>
      <c r="V22" s="379"/>
    </row>
    <row r="23" spans="1:28" s="268" customFormat="1">
      <c r="A23" s="200" t="str">
        <f>IF($C$11&gt;=8,"EW 8","-")</f>
        <v>EW 8</v>
      </c>
      <c r="B23" s="467">
        <f>Mat!B23</f>
        <v>0</v>
      </c>
      <c r="C23" s="470"/>
      <c r="T23" s="379"/>
      <c r="U23" s="379"/>
      <c r="V23" s="379"/>
    </row>
    <row r="24" spans="1:28" s="268" customFormat="1">
      <c r="A24" s="200" t="str">
        <f>IF($C$11&gt;=9,"EW 9","-")</f>
        <v>EW 9</v>
      </c>
      <c r="B24" s="467">
        <f>Mat!B24</f>
        <v>0</v>
      </c>
      <c r="C24" s="470"/>
      <c r="T24" s="379"/>
      <c r="U24" s="379"/>
      <c r="V24" s="379"/>
    </row>
    <row r="25" spans="1:28" s="268" customFormat="1" ht="15.75" thickBot="1">
      <c r="A25" s="266" t="str">
        <f>IF($C$11&gt;=10,"EW 10","-")</f>
        <v>EW 10</v>
      </c>
      <c r="B25" s="468">
        <f>Mat!B25</f>
        <v>0</v>
      </c>
      <c r="C25" s="470"/>
      <c r="D25" s="164"/>
      <c r="T25" s="379"/>
      <c r="U25" s="379"/>
      <c r="V25" s="379"/>
    </row>
    <row r="26" spans="1:28">
      <c r="R26" s="268"/>
      <c r="S26" s="268"/>
      <c r="Y26" s="268"/>
      <c r="Z26" s="268"/>
      <c r="AA26" s="268"/>
      <c r="AB26" s="268"/>
    </row>
    <row r="27" spans="1:28" ht="21">
      <c r="A27" s="276"/>
      <c r="B27" s="276" t="s">
        <v>416</v>
      </c>
      <c r="C27" s="2"/>
      <c r="D27" s="2"/>
      <c r="E27" s="2"/>
      <c r="F27" s="2"/>
      <c r="G27" s="2"/>
      <c r="H27" s="2"/>
      <c r="I27" s="2"/>
      <c r="J27" s="277"/>
      <c r="K27" s="277"/>
      <c r="L27" s="278"/>
      <c r="M27" s="451"/>
      <c r="N27" s="278"/>
      <c r="O27" s="278"/>
      <c r="P27" s="278"/>
    </row>
    <row r="28" spans="1:28">
      <c r="A28" s="283"/>
      <c r="B28" s="284"/>
      <c r="C28" s="285"/>
    </row>
    <row r="29" spans="1:28" ht="15.75" thickBot="1">
      <c r="A29" s="281" t="s">
        <v>400</v>
      </c>
      <c r="B29" s="286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28" ht="27" customHeight="1">
      <c r="A30" s="561" t="s">
        <v>2</v>
      </c>
      <c r="B30" s="563" t="s">
        <v>422</v>
      </c>
      <c r="C30" s="565" t="s">
        <v>392</v>
      </c>
      <c r="D30" s="570" t="s">
        <v>10</v>
      </c>
      <c r="E30" s="65" t="s">
        <v>260</v>
      </c>
      <c r="F30" s="572" t="s">
        <v>390</v>
      </c>
      <c r="G30" s="563" t="s">
        <v>393</v>
      </c>
      <c r="H30" s="253" t="s">
        <v>391</v>
      </c>
      <c r="I30" s="574" t="s">
        <v>685</v>
      </c>
      <c r="J30" s="575"/>
      <c r="K30" s="576"/>
      <c r="T30" s="384" t="s">
        <v>197</v>
      </c>
      <c r="U30" s="385" t="s">
        <v>19</v>
      </c>
    </row>
    <row r="31" spans="1:28" ht="26.25" customHeight="1" thickBot="1">
      <c r="A31" s="562"/>
      <c r="B31" s="564"/>
      <c r="C31" s="566"/>
      <c r="D31" s="571"/>
      <c r="E31" s="137" t="s">
        <v>255</v>
      </c>
      <c r="F31" s="573"/>
      <c r="G31" s="564"/>
      <c r="H31" s="145" t="s">
        <v>137</v>
      </c>
      <c r="I31" s="577"/>
      <c r="J31" s="578"/>
      <c r="K31" s="579"/>
      <c r="T31" s="386" t="s">
        <v>231</v>
      </c>
      <c r="U31" s="387"/>
    </row>
    <row r="32" spans="1:28">
      <c r="A32" s="209">
        <v>1</v>
      </c>
      <c r="B32" s="40" t="s">
        <v>11</v>
      </c>
      <c r="C32" s="462" t="str">
        <f>Mat!C32</f>
        <v>glass</v>
      </c>
      <c r="D32" s="177">
        <f>Mat!D32</f>
        <v>0.86099999999999999</v>
      </c>
      <c r="E32" s="177">
        <f>Mat!E32</f>
        <v>5.8940000000000001</v>
      </c>
      <c r="F32" s="177">
        <f>Mat!F32</f>
        <v>0</v>
      </c>
      <c r="G32" s="177">
        <f>Mat!G32</f>
        <v>0</v>
      </c>
      <c r="H32" s="187">
        <f>T32*U32</f>
        <v>1.0011627906976743</v>
      </c>
      <c r="I32" s="638">
        <f>Mat!H32</f>
        <v>0</v>
      </c>
      <c r="J32" s="639">
        <f>Mat!J32</f>
        <v>0</v>
      </c>
      <c r="K32" s="640">
        <f>Mat!K32</f>
        <v>0</v>
      </c>
      <c r="L32" s="122"/>
      <c r="M32" s="122"/>
      <c r="N32" s="122"/>
      <c r="O32" s="122"/>
      <c r="P32" s="122"/>
      <c r="Q32" s="122"/>
      <c r="R32" s="122"/>
      <c r="S32" s="122"/>
      <c r="T32" s="388">
        <f>D32/0.86</f>
        <v>1.0011627906976743</v>
      </c>
      <c r="U32" s="388">
        <f t="shared" ref="U32:U56" si="0">IF(F32="yes",VLOOKUP(G32,scefsw,2,FALSE),1)</f>
        <v>1</v>
      </c>
      <c r="W32" s="379"/>
    </row>
    <row r="33" spans="1:23">
      <c r="A33" s="200">
        <v>2</v>
      </c>
      <c r="B33" s="39" t="s">
        <v>12</v>
      </c>
      <c r="C33" s="463">
        <f>Mat!C33</f>
        <v>0</v>
      </c>
      <c r="D33" s="464">
        <f>Mat!D33</f>
        <v>0</v>
      </c>
      <c r="E33" s="464">
        <f>Mat!E33</f>
        <v>0</v>
      </c>
      <c r="F33" s="180">
        <f>Mat!F33</f>
        <v>0</v>
      </c>
      <c r="G33" s="180">
        <f>Mat!G33</f>
        <v>0</v>
      </c>
      <c r="H33" s="189">
        <f t="shared" ref="H33:H56" si="1">T33*U33</f>
        <v>0</v>
      </c>
      <c r="I33" s="632">
        <f>Mat!H33</f>
        <v>0</v>
      </c>
      <c r="J33" s="633">
        <f>Mat!J33</f>
        <v>0</v>
      </c>
      <c r="K33" s="634">
        <f>Mat!K33</f>
        <v>0</v>
      </c>
      <c r="L33" s="122"/>
      <c r="M33" s="122"/>
      <c r="N33" s="122"/>
      <c r="O33" s="122"/>
      <c r="P33" s="122"/>
      <c r="Q33" s="122"/>
      <c r="R33" s="122"/>
      <c r="S33" s="122"/>
      <c r="T33" s="388">
        <f t="shared" ref="T33:T56" si="2">D33/0.86</f>
        <v>0</v>
      </c>
      <c r="U33" s="388">
        <f t="shared" si="0"/>
        <v>1</v>
      </c>
      <c r="W33" s="379"/>
    </row>
    <row r="34" spans="1:23">
      <c r="A34" s="200">
        <v>3</v>
      </c>
      <c r="B34" s="39" t="s">
        <v>13</v>
      </c>
      <c r="C34" s="362">
        <f>Mat!C34</f>
        <v>0</v>
      </c>
      <c r="D34" s="180">
        <f>Mat!D34</f>
        <v>0</v>
      </c>
      <c r="E34" s="180">
        <f>Mat!E34</f>
        <v>0</v>
      </c>
      <c r="F34" s="180">
        <f>Mat!F34</f>
        <v>0</v>
      </c>
      <c r="G34" s="180">
        <f>Mat!G34</f>
        <v>0</v>
      </c>
      <c r="H34" s="189">
        <f t="shared" si="1"/>
        <v>0</v>
      </c>
      <c r="I34" s="632">
        <f>Mat!H34</f>
        <v>0</v>
      </c>
      <c r="J34" s="633">
        <f>Mat!J34</f>
        <v>0</v>
      </c>
      <c r="K34" s="634">
        <f>Mat!K34</f>
        <v>0</v>
      </c>
      <c r="L34" s="122"/>
      <c r="M34" s="122"/>
      <c r="N34" s="122"/>
      <c r="O34" s="122"/>
      <c r="P34" s="122"/>
      <c r="Q34" s="122"/>
      <c r="R34" s="122"/>
      <c r="S34" s="122"/>
      <c r="T34" s="388">
        <f t="shared" si="2"/>
        <v>0</v>
      </c>
      <c r="U34" s="388">
        <f t="shared" si="0"/>
        <v>1</v>
      </c>
      <c r="W34" s="379"/>
    </row>
    <row r="35" spans="1:23">
      <c r="A35" s="200">
        <v>4</v>
      </c>
      <c r="B35" s="39" t="s">
        <v>298</v>
      </c>
      <c r="C35" s="362">
        <f>Mat!C35</f>
        <v>0</v>
      </c>
      <c r="D35" s="180">
        <f>Mat!D35</f>
        <v>0</v>
      </c>
      <c r="E35" s="180">
        <f>Mat!E35</f>
        <v>0</v>
      </c>
      <c r="F35" s="180">
        <f>Mat!F35</f>
        <v>0</v>
      </c>
      <c r="G35" s="180">
        <f>Mat!G35</f>
        <v>0</v>
      </c>
      <c r="H35" s="189">
        <f t="shared" si="1"/>
        <v>0</v>
      </c>
      <c r="I35" s="632">
        <f>Mat!H35</f>
        <v>0</v>
      </c>
      <c r="J35" s="633">
        <f>Mat!J35</f>
        <v>0</v>
      </c>
      <c r="K35" s="634">
        <f>Mat!K35</f>
        <v>0</v>
      </c>
      <c r="L35" s="122"/>
      <c r="M35" s="122"/>
      <c r="N35" s="122"/>
      <c r="O35" s="122"/>
      <c r="P35" s="122"/>
      <c r="Q35" s="122"/>
      <c r="R35" s="122"/>
      <c r="S35" s="122"/>
      <c r="T35" s="388">
        <f t="shared" si="2"/>
        <v>0</v>
      </c>
      <c r="U35" s="388">
        <f t="shared" si="0"/>
        <v>1</v>
      </c>
      <c r="W35" s="379"/>
    </row>
    <row r="36" spans="1:23">
      <c r="A36" s="200">
        <v>5</v>
      </c>
      <c r="B36" s="39" t="s">
        <v>299</v>
      </c>
      <c r="C36" s="362">
        <f>Mat!C36</f>
        <v>0</v>
      </c>
      <c r="D36" s="180">
        <f>Mat!D36</f>
        <v>0</v>
      </c>
      <c r="E36" s="180">
        <f>Mat!E36</f>
        <v>0</v>
      </c>
      <c r="F36" s="180">
        <f>Mat!F36</f>
        <v>0</v>
      </c>
      <c r="G36" s="180">
        <f>Mat!G36</f>
        <v>0</v>
      </c>
      <c r="H36" s="189">
        <f t="shared" si="1"/>
        <v>0</v>
      </c>
      <c r="I36" s="632">
        <f>Mat!H36</f>
        <v>0</v>
      </c>
      <c r="J36" s="633">
        <f>Mat!J36</f>
        <v>0</v>
      </c>
      <c r="K36" s="634">
        <f>Mat!K36</f>
        <v>0</v>
      </c>
      <c r="L36" s="122"/>
      <c r="M36" s="122"/>
      <c r="N36" s="122"/>
      <c r="O36" s="122"/>
      <c r="P36" s="122"/>
      <c r="Q36" s="122"/>
      <c r="R36" s="122"/>
      <c r="S36" s="122"/>
      <c r="T36" s="388">
        <f t="shared" si="2"/>
        <v>0</v>
      </c>
      <c r="U36" s="388">
        <f t="shared" si="0"/>
        <v>1</v>
      </c>
      <c r="W36" s="379"/>
    </row>
    <row r="37" spans="1:23">
      <c r="A37" s="200">
        <v>6</v>
      </c>
      <c r="B37" s="39" t="s">
        <v>300</v>
      </c>
      <c r="C37" s="362">
        <f>Mat!C37</f>
        <v>0</v>
      </c>
      <c r="D37" s="180">
        <f>Mat!D37</f>
        <v>0</v>
      </c>
      <c r="E37" s="180">
        <f>Mat!E37</f>
        <v>0</v>
      </c>
      <c r="F37" s="180">
        <f>Mat!F37</f>
        <v>0</v>
      </c>
      <c r="G37" s="180">
        <f>Mat!G37</f>
        <v>0</v>
      </c>
      <c r="H37" s="189">
        <f t="shared" si="1"/>
        <v>0</v>
      </c>
      <c r="I37" s="632">
        <f>Mat!H37</f>
        <v>0</v>
      </c>
      <c r="J37" s="633">
        <f>Mat!J37</f>
        <v>0</v>
      </c>
      <c r="K37" s="634">
        <f>Mat!K37</f>
        <v>0</v>
      </c>
      <c r="L37" s="122"/>
      <c r="M37" s="122"/>
      <c r="N37" s="122"/>
      <c r="O37" s="122"/>
      <c r="P37" s="122"/>
      <c r="Q37" s="122"/>
      <c r="R37" s="122"/>
      <c r="S37" s="122"/>
      <c r="T37" s="388">
        <f t="shared" si="2"/>
        <v>0</v>
      </c>
      <c r="U37" s="388">
        <f t="shared" si="0"/>
        <v>1</v>
      </c>
      <c r="W37" s="379"/>
    </row>
    <row r="38" spans="1:23">
      <c r="A38" s="200">
        <v>7</v>
      </c>
      <c r="B38" s="39" t="s">
        <v>301</v>
      </c>
      <c r="C38" s="362">
        <f>Mat!C38</f>
        <v>0</v>
      </c>
      <c r="D38" s="180">
        <f>Mat!D38</f>
        <v>0</v>
      </c>
      <c r="E38" s="180">
        <f>Mat!E38</f>
        <v>0</v>
      </c>
      <c r="F38" s="180">
        <f>Mat!F38</f>
        <v>0</v>
      </c>
      <c r="G38" s="180">
        <f>Mat!G38</f>
        <v>0</v>
      </c>
      <c r="H38" s="189">
        <f t="shared" si="1"/>
        <v>0</v>
      </c>
      <c r="I38" s="632">
        <f>Mat!H38</f>
        <v>0</v>
      </c>
      <c r="J38" s="633">
        <f>Mat!J38</f>
        <v>0</v>
      </c>
      <c r="K38" s="634">
        <f>Mat!K38</f>
        <v>0</v>
      </c>
      <c r="L38" s="122"/>
      <c r="M38" s="122"/>
      <c r="N38" s="122"/>
      <c r="O38" s="122"/>
      <c r="P38" s="122"/>
      <c r="Q38" s="122"/>
      <c r="R38" s="122"/>
      <c r="S38" s="122"/>
      <c r="T38" s="388">
        <f t="shared" si="2"/>
        <v>0</v>
      </c>
      <c r="U38" s="388">
        <f t="shared" si="0"/>
        <v>1</v>
      </c>
      <c r="W38" s="379"/>
    </row>
    <row r="39" spans="1:23">
      <c r="A39" s="200">
        <v>8</v>
      </c>
      <c r="B39" s="39" t="s">
        <v>302</v>
      </c>
      <c r="C39" s="362">
        <f>Mat!C39</f>
        <v>0</v>
      </c>
      <c r="D39" s="180">
        <f>Mat!D39</f>
        <v>0</v>
      </c>
      <c r="E39" s="180">
        <f>Mat!E39</f>
        <v>0</v>
      </c>
      <c r="F39" s="180">
        <f>Mat!F39</f>
        <v>0</v>
      </c>
      <c r="G39" s="180">
        <f>Mat!G39</f>
        <v>0</v>
      </c>
      <c r="H39" s="189">
        <f t="shared" si="1"/>
        <v>0</v>
      </c>
      <c r="I39" s="632">
        <f>Mat!H39</f>
        <v>0</v>
      </c>
      <c r="J39" s="633">
        <f>Mat!J39</f>
        <v>0</v>
      </c>
      <c r="K39" s="634">
        <f>Mat!K39</f>
        <v>0</v>
      </c>
      <c r="L39" s="122"/>
      <c r="M39" s="122"/>
      <c r="N39" s="122"/>
      <c r="O39" s="122"/>
      <c r="P39" s="122"/>
      <c r="Q39" s="122"/>
      <c r="R39" s="122"/>
      <c r="S39" s="122"/>
      <c r="T39" s="388">
        <f t="shared" si="2"/>
        <v>0</v>
      </c>
      <c r="U39" s="388">
        <f t="shared" si="0"/>
        <v>1</v>
      </c>
      <c r="W39" s="379"/>
    </row>
    <row r="40" spans="1:23">
      <c r="A40" s="200">
        <v>9</v>
      </c>
      <c r="B40" s="39" t="s">
        <v>303</v>
      </c>
      <c r="C40" s="362">
        <f>Mat!C40</f>
        <v>0</v>
      </c>
      <c r="D40" s="180">
        <f>Mat!D40</f>
        <v>0</v>
      </c>
      <c r="E40" s="180">
        <f>Mat!E40</f>
        <v>0</v>
      </c>
      <c r="F40" s="180">
        <f>Mat!F40</f>
        <v>0</v>
      </c>
      <c r="G40" s="180">
        <f>Mat!G40</f>
        <v>0</v>
      </c>
      <c r="H40" s="189">
        <f t="shared" si="1"/>
        <v>0</v>
      </c>
      <c r="I40" s="632">
        <f>Mat!H40</f>
        <v>0</v>
      </c>
      <c r="J40" s="633">
        <f>Mat!J40</f>
        <v>0</v>
      </c>
      <c r="K40" s="634">
        <f>Mat!K40</f>
        <v>0</v>
      </c>
      <c r="L40" s="122"/>
      <c r="M40" s="122"/>
      <c r="N40" s="122"/>
      <c r="O40" s="122"/>
      <c r="P40" s="122"/>
      <c r="Q40" s="122"/>
      <c r="R40" s="122"/>
      <c r="S40" s="122"/>
      <c r="T40" s="388">
        <f t="shared" si="2"/>
        <v>0</v>
      </c>
      <c r="U40" s="388">
        <f t="shared" si="0"/>
        <v>1</v>
      </c>
      <c r="W40" s="379"/>
    </row>
    <row r="41" spans="1:23">
      <c r="A41" s="200">
        <v>10</v>
      </c>
      <c r="B41" s="39" t="s">
        <v>304</v>
      </c>
      <c r="C41" s="362">
        <f>Mat!C41</f>
        <v>0</v>
      </c>
      <c r="D41" s="180">
        <f>Mat!D41</f>
        <v>0</v>
      </c>
      <c r="E41" s="180">
        <f>Mat!E41</f>
        <v>0</v>
      </c>
      <c r="F41" s="180">
        <f>Mat!F41</f>
        <v>0</v>
      </c>
      <c r="G41" s="180">
        <f>Mat!G41</f>
        <v>0</v>
      </c>
      <c r="H41" s="189">
        <f t="shared" si="1"/>
        <v>0</v>
      </c>
      <c r="I41" s="632">
        <f>Mat!H41</f>
        <v>0</v>
      </c>
      <c r="J41" s="633">
        <f>Mat!J41</f>
        <v>0</v>
      </c>
      <c r="K41" s="634">
        <f>Mat!K41</f>
        <v>0</v>
      </c>
      <c r="L41" s="122"/>
      <c r="M41" s="122"/>
      <c r="N41" s="122"/>
      <c r="O41" s="122"/>
      <c r="P41" s="122"/>
      <c r="Q41" s="122"/>
      <c r="R41" s="122"/>
      <c r="S41" s="122"/>
      <c r="T41" s="388">
        <f t="shared" si="2"/>
        <v>0</v>
      </c>
      <c r="U41" s="388">
        <f t="shared" si="0"/>
        <v>1</v>
      </c>
      <c r="W41" s="379"/>
    </row>
    <row r="42" spans="1:23">
      <c r="A42" s="200">
        <v>11</v>
      </c>
      <c r="B42" s="39" t="s">
        <v>327</v>
      </c>
      <c r="C42" s="362">
        <f>Mat!C42</f>
        <v>0</v>
      </c>
      <c r="D42" s="180">
        <f>Mat!D42</f>
        <v>0</v>
      </c>
      <c r="E42" s="180">
        <f>Mat!E42</f>
        <v>0</v>
      </c>
      <c r="F42" s="180">
        <f>Mat!F42</f>
        <v>0</v>
      </c>
      <c r="G42" s="180">
        <f>Mat!G42</f>
        <v>0</v>
      </c>
      <c r="H42" s="189">
        <f t="shared" si="1"/>
        <v>0</v>
      </c>
      <c r="I42" s="632">
        <f>Mat!H42</f>
        <v>0</v>
      </c>
      <c r="J42" s="633">
        <f>Mat!J42</f>
        <v>0</v>
      </c>
      <c r="K42" s="634">
        <f>Mat!K42</f>
        <v>0</v>
      </c>
      <c r="L42" s="122"/>
      <c r="M42" s="122"/>
      <c r="N42" s="122"/>
      <c r="O42" s="122"/>
      <c r="P42" s="122"/>
      <c r="Q42" s="122"/>
      <c r="R42" s="122"/>
      <c r="S42" s="122"/>
      <c r="T42" s="388">
        <f t="shared" si="2"/>
        <v>0</v>
      </c>
      <c r="U42" s="388">
        <f t="shared" si="0"/>
        <v>1</v>
      </c>
      <c r="W42" s="379"/>
    </row>
    <row r="43" spans="1:23">
      <c r="A43" s="200">
        <v>12</v>
      </c>
      <c r="B43" s="39" t="s">
        <v>328</v>
      </c>
      <c r="C43" s="362">
        <f>Mat!C43</f>
        <v>0</v>
      </c>
      <c r="D43" s="180">
        <f>Mat!D43</f>
        <v>0</v>
      </c>
      <c r="E43" s="180">
        <f>Mat!E43</f>
        <v>0</v>
      </c>
      <c r="F43" s="180">
        <f>Mat!F43</f>
        <v>0</v>
      </c>
      <c r="G43" s="180">
        <f>Mat!G43</f>
        <v>0</v>
      </c>
      <c r="H43" s="189">
        <f t="shared" si="1"/>
        <v>0</v>
      </c>
      <c r="I43" s="632">
        <f>Mat!H43</f>
        <v>0</v>
      </c>
      <c r="J43" s="633">
        <f>Mat!J43</f>
        <v>0</v>
      </c>
      <c r="K43" s="634">
        <f>Mat!K43</f>
        <v>0</v>
      </c>
      <c r="L43" s="122"/>
      <c r="M43" s="122"/>
      <c r="N43" s="122"/>
      <c r="O43" s="122"/>
      <c r="P43" s="122"/>
      <c r="Q43" s="122"/>
      <c r="R43" s="122"/>
      <c r="S43" s="122"/>
      <c r="T43" s="388">
        <f t="shared" si="2"/>
        <v>0</v>
      </c>
      <c r="U43" s="388">
        <f t="shared" si="0"/>
        <v>1</v>
      </c>
      <c r="W43" s="379"/>
    </row>
    <row r="44" spans="1:23">
      <c r="A44" s="200">
        <v>13</v>
      </c>
      <c r="B44" s="39" t="s">
        <v>329</v>
      </c>
      <c r="C44" s="362">
        <f>Mat!C44</f>
        <v>0</v>
      </c>
      <c r="D44" s="180">
        <f>Mat!D44</f>
        <v>0</v>
      </c>
      <c r="E44" s="180">
        <f>Mat!E44</f>
        <v>0</v>
      </c>
      <c r="F44" s="180">
        <f>Mat!F44</f>
        <v>0</v>
      </c>
      <c r="G44" s="180">
        <f>Mat!G44</f>
        <v>0</v>
      </c>
      <c r="H44" s="189">
        <f t="shared" si="1"/>
        <v>0</v>
      </c>
      <c r="I44" s="632">
        <f>Mat!H44</f>
        <v>0</v>
      </c>
      <c r="J44" s="633">
        <f>Mat!J44</f>
        <v>0</v>
      </c>
      <c r="K44" s="634">
        <f>Mat!K44</f>
        <v>0</v>
      </c>
      <c r="L44" s="122"/>
      <c r="M44" s="122"/>
      <c r="N44" s="122"/>
      <c r="O44" s="122"/>
      <c r="P44" s="122"/>
      <c r="Q44" s="122"/>
      <c r="R44" s="122"/>
      <c r="S44" s="122"/>
      <c r="T44" s="388">
        <f t="shared" si="2"/>
        <v>0</v>
      </c>
      <c r="U44" s="388">
        <f t="shared" si="0"/>
        <v>1</v>
      </c>
      <c r="W44" s="379"/>
    </row>
    <row r="45" spans="1:23">
      <c r="A45" s="200">
        <v>14</v>
      </c>
      <c r="B45" s="39" t="s">
        <v>330</v>
      </c>
      <c r="C45" s="362">
        <f>Mat!C45</f>
        <v>0</v>
      </c>
      <c r="D45" s="180">
        <f>Mat!D45</f>
        <v>0</v>
      </c>
      <c r="E45" s="180">
        <f>Mat!E45</f>
        <v>0</v>
      </c>
      <c r="F45" s="180">
        <f>Mat!F45</f>
        <v>0</v>
      </c>
      <c r="G45" s="180">
        <f>Mat!G45</f>
        <v>0</v>
      </c>
      <c r="H45" s="189">
        <f t="shared" si="1"/>
        <v>0</v>
      </c>
      <c r="I45" s="632">
        <f>Mat!H45</f>
        <v>0</v>
      </c>
      <c r="J45" s="633">
        <f>Mat!J45</f>
        <v>0</v>
      </c>
      <c r="K45" s="634">
        <f>Mat!K45</f>
        <v>0</v>
      </c>
      <c r="L45" s="122"/>
      <c r="M45" s="122"/>
      <c r="N45" s="122"/>
      <c r="O45" s="122"/>
      <c r="P45" s="122"/>
      <c r="Q45" s="122"/>
      <c r="R45" s="122"/>
      <c r="S45" s="122"/>
      <c r="T45" s="388">
        <f t="shared" si="2"/>
        <v>0</v>
      </c>
      <c r="U45" s="388">
        <f t="shared" si="0"/>
        <v>1</v>
      </c>
      <c r="W45" s="379"/>
    </row>
    <row r="46" spans="1:23">
      <c r="A46" s="200">
        <v>15</v>
      </c>
      <c r="B46" s="39" t="s">
        <v>331</v>
      </c>
      <c r="C46" s="362">
        <f>Mat!C46</f>
        <v>0</v>
      </c>
      <c r="D46" s="180">
        <f>Mat!D46</f>
        <v>0</v>
      </c>
      <c r="E46" s="180">
        <f>Mat!E46</f>
        <v>0</v>
      </c>
      <c r="F46" s="180">
        <f>Mat!F46</f>
        <v>0</v>
      </c>
      <c r="G46" s="180">
        <f>Mat!G46</f>
        <v>0</v>
      </c>
      <c r="H46" s="189">
        <f t="shared" si="1"/>
        <v>0</v>
      </c>
      <c r="I46" s="632">
        <f>Mat!H46</f>
        <v>0</v>
      </c>
      <c r="J46" s="633">
        <f>Mat!J46</f>
        <v>0</v>
      </c>
      <c r="K46" s="634">
        <f>Mat!K46</f>
        <v>0</v>
      </c>
      <c r="L46" s="122"/>
      <c r="M46" s="122"/>
      <c r="N46" s="122"/>
      <c r="O46" s="122"/>
      <c r="P46" s="122"/>
      <c r="Q46" s="122"/>
      <c r="R46" s="122"/>
      <c r="S46" s="122"/>
      <c r="T46" s="388">
        <f t="shared" si="2"/>
        <v>0</v>
      </c>
      <c r="U46" s="388">
        <f t="shared" si="0"/>
        <v>1</v>
      </c>
      <c r="W46" s="379"/>
    </row>
    <row r="47" spans="1:23">
      <c r="A47" s="200">
        <v>16</v>
      </c>
      <c r="B47" s="39" t="s">
        <v>332</v>
      </c>
      <c r="C47" s="362">
        <f>Mat!C47</f>
        <v>0</v>
      </c>
      <c r="D47" s="180">
        <f>Mat!D47</f>
        <v>0</v>
      </c>
      <c r="E47" s="180">
        <f>Mat!E47</f>
        <v>0</v>
      </c>
      <c r="F47" s="180">
        <f>Mat!F47</f>
        <v>0</v>
      </c>
      <c r="G47" s="180">
        <f>Mat!G47</f>
        <v>0</v>
      </c>
      <c r="H47" s="189">
        <f t="shared" si="1"/>
        <v>0</v>
      </c>
      <c r="I47" s="632">
        <f>Mat!H47</f>
        <v>0</v>
      </c>
      <c r="J47" s="633">
        <f>Mat!J47</f>
        <v>0</v>
      </c>
      <c r="K47" s="634">
        <f>Mat!K47</f>
        <v>0</v>
      </c>
      <c r="L47" s="122"/>
      <c r="M47" s="122"/>
      <c r="N47" s="122"/>
      <c r="O47" s="122"/>
      <c r="P47" s="122"/>
      <c r="Q47" s="122"/>
      <c r="R47" s="122"/>
      <c r="S47" s="122"/>
      <c r="T47" s="388">
        <f t="shared" si="2"/>
        <v>0</v>
      </c>
      <c r="U47" s="388">
        <f t="shared" si="0"/>
        <v>1</v>
      </c>
      <c r="W47" s="379"/>
    </row>
    <row r="48" spans="1:23">
      <c r="A48" s="200">
        <v>17</v>
      </c>
      <c r="B48" s="39" t="s">
        <v>333</v>
      </c>
      <c r="C48" s="362">
        <f>Mat!C48</f>
        <v>0</v>
      </c>
      <c r="D48" s="180">
        <f>Mat!D48</f>
        <v>0</v>
      </c>
      <c r="E48" s="180">
        <f>Mat!E48</f>
        <v>0</v>
      </c>
      <c r="F48" s="180">
        <f>Mat!F48</f>
        <v>0</v>
      </c>
      <c r="G48" s="180">
        <f>Mat!G48</f>
        <v>0</v>
      </c>
      <c r="H48" s="189">
        <f t="shared" si="1"/>
        <v>0</v>
      </c>
      <c r="I48" s="632">
        <f>Mat!H48</f>
        <v>0</v>
      </c>
      <c r="J48" s="633">
        <f>Mat!J48</f>
        <v>0</v>
      </c>
      <c r="K48" s="634">
        <f>Mat!K48</f>
        <v>0</v>
      </c>
      <c r="L48" s="122"/>
      <c r="M48" s="122"/>
      <c r="N48" s="122"/>
      <c r="O48" s="122"/>
      <c r="P48" s="122"/>
      <c r="Q48" s="122"/>
      <c r="R48" s="122"/>
      <c r="S48" s="122"/>
      <c r="T48" s="388">
        <f t="shared" si="2"/>
        <v>0</v>
      </c>
      <c r="U48" s="388">
        <f t="shared" si="0"/>
        <v>1</v>
      </c>
      <c r="W48" s="379"/>
    </row>
    <row r="49" spans="1:26">
      <c r="A49" s="200">
        <v>18</v>
      </c>
      <c r="B49" s="39" t="s">
        <v>334</v>
      </c>
      <c r="C49" s="362">
        <f>Mat!C49</f>
        <v>0</v>
      </c>
      <c r="D49" s="180">
        <f>Mat!D49</f>
        <v>0</v>
      </c>
      <c r="E49" s="180">
        <f>Mat!E49</f>
        <v>0</v>
      </c>
      <c r="F49" s="180">
        <f>Mat!F49</f>
        <v>0</v>
      </c>
      <c r="G49" s="180">
        <f>Mat!G49</f>
        <v>0</v>
      </c>
      <c r="H49" s="189">
        <f t="shared" si="1"/>
        <v>0</v>
      </c>
      <c r="I49" s="632">
        <f>Mat!H49</f>
        <v>0</v>
      </c>
      <c r="J49" s="633">
        <f>Mat!J49</f>
        <v>0</v>
      </c>
      <c r="K49" s="634">
        <f>Mat!K49</f>
        <v>0</v>
      </c>
      <c r="L49" s="122"/>
      <c r="M49" s="122"/>
      <c r="N49" s="122"/>
      <c r="O49" s="122"/>
      <c r="P49" s="122"/>
      <c r="Q49" s="122"/>
      <c r="R49" s="122"/>
      <c r="S49" s="122"/>
      <c r="T49" s="388">
        <f t="shared" si="2"/>
        <v>0</v>
      </c>
      <c r="U49" s="388">
        <f t="shared" si="0"/>
        <v>1</v>
      </c>
      <c r="W49" s="379"/>
    </row>
    <row r="50" spans="1:26">
      <c r="A50" s="200">
        <v>19</v>
      </c>
      <c r="B50" s="39" t="s">
        <v>335</v>
      </c>
      <c r="C50" s="362">
        <f>Mat!C50</f>
        <v>0</v>
      </c>
      <c r="D50" s="180">
        <f>Mat!D50</f>
        <v>0</v>
      </c>
      <c r="E50" s="180">
        <f>Mat!E50</f>
        <v>0</v>
      </c>
      <c r="F50" s="180">
        <f>Mat!F50</f>
        <v>0</v>
      </c>
      <c r="G50" s="180">
        <f>Mat!G50</f>
        <v>0</v>
      </c>
      <c r="H50" s="189">
        <f t="shared" si="1"/>
        <v>0</v>
      </c>
      <c r="I50" s="632">
        <f>Mat!H50</f>
        <v>0</v>
      </c>
      <c r="J50" s="633">
        <f>Mat!J50</f>
        <v>0</v>
      </c>
      <c r="K50" s="634">
        <f>Mat!K50</f>
        <v>0</v>
      </c>
      <c r="L50" s="122"/>
      <c r="M50" s="122"/>
      <c r="N50" s="122"/>
      <c r="O50" s="122"/>
      <c r="P50" s="122"/>
      <c r="Q50" s="122"/>
      <c r="R50" s="122"/>
      <c r="S50" s="122"/>
      <c r="T50" s="388">
        <f t="shared" si="2"/>
        <v>0</v>
      </c>
      <c r="U50" s="388">
        <f t="shared" si="0"/>
        <v>1</v>
      </c>
      <c r="W50" s="379"/>
    </row>
    <row r="51" spans="1:26">
      <c r="A51" s="200">
        <v>20</v>
      </c>
      <c r="B51" s="39" t="s">
        <v>336</v>
      </c>
      <c r="C51" s="362">
        <f>Mat!C51</f>
        <v>0</v>
      </c>
      <c r="D51" s="180">
        <f>Mat!D51</f>
        <v>0</v>
      </c>
      <c r="E51" s="180">
        <f>Mat!E51</f>
        <v>0</v>
      </c>
      <c r="F51" s="180">
        <f>Mat!F51</f>
        <v>0</v>
      </c>
      <c r="G51" s="180">
        <f>Mat!G51</f>
        <v>0</v>
      </c>
      <c r="H51" s="189">
        <f t="shared" si="1"/>
        <v>0</v>
      </c>
      <c r="I51" s="632">
        <f>Mat!H51</f>
        <v>0</v>
      </c>
      <c r="J51" s="633">
        <f>Mat!J51</f>
        <v>0</v>
      </c>
      <c r="K51" s="634">
        <f>Mat!K51</f>
        <v>0</v>
      </c>
      <c r="L51" s="122"/>
      <c r="M51" s="122"/>
      <c r="N51" s="122"/>
      <c r="O51" s="122"/>
      <c r="P51" s="122"/>
      <c r="Q51" s="122"/>
      <c r="R51" s="122"/>
      <c r="S51" s="122"/>
      <c r="T51" s="388">
        <f t="shared" si="2"/>
        <v>0</v>
      </c>
      <c r="U51" s="388">
        <f t="shared" si="0"/>
        <v>1</v>
      </c>
      <c r="W51" s="379"/>
    </row>
    <row r="52" spans="1:26">
      <c r="A52" s="200">
        <v>21</v>
      </c>
      <c r="B52" s="39" t="s">
        <v>337</v>
      </c>
      <c r="C52" s="362">
        <f>Mat!C52</f>
        <v>0</v>
      </c>
      <c r="D52" s="180">
        <f>Mat!D52</f>
        <v>0</v>
      </c>
      <c r="E52" s="180">
        <f>Mat!E52</f>
        <v>0</v>
      </c>
      <c r="F52" s="180">
        <f>Mat!F52</f>
        <v>0</v>
      </c>
      <c r="G52" s="180">
        <f>Mat!G52</f>
        <v>0</v>
      </c>
      <c r="H52" s="189">
        <f t="shared" si="1"/>
        <v>0</v>
      </c>
      <c r="I52" s="632">
        <f>Mat!H52</f>
        <v>0</v>
      </c>
      <c r="J52" s="633">
        <f>Mat!J52</f>
        <v>0</v>
      </c>
      <c r="K52" s="634">
        <f>Mat!K52</f>
        <v>0</v>
      </c>
      <c r="L52" s="122"/>
      <c r="M52" s="122"/>
      <c r="N52" s="122"/>
      <c r="O52" s="122"/>
      <c r="P52" s="122"/>
      <c r="Q52" s="122"/>
      <c r="R52" s="122"/>
      <c r="S52" s="122"/>
      <c r="T52" s="388">
        <f t="shared" si="2"/>
        <v>0</v>
      </c>
      <c r="U52" s="388">
        <f t="shared" si="0"/>
        <v>1</v>
      </c>
      <c r="W52" s="379"/>
    </row>
    <row r="53" spans="1:26">
      <c r="A53" s="200">
        <v>22</v>
      </c>
      <c r="B53" s="39" t="s">
        <v>338</v>
      </c>
      <c r="C53" s="362">
        <f>Mat!C53</f>
        <v>0</v>
      </c>
      <c r="D53" s="180">
        <f>Mat!D53</f>
        <v>0</v>
      </c>
      <c r="E53" s="180">
        <f>Mat!E53</f>
        <v>0</v>
      </c>
      <c r="F53" s="180">
        <f>Mat!F53</f>
        <v>0</v>
      </c>
      <c r="G53" s="180">
        <f>Mat!G53</f>
        <v>0</v>
      </c>
      <c r="H53" s="189">
        <f t="shared" si="1"/>
        <v>0</v>
      </c>
      <c r="I53" s="632">
        <f>Mat!H53</f>
        <v>0</v>
      </c>
      <c r="J53" s="633">
        <f>Mat!J53</f>
        <v>0</v>
      </c>
      <c r="K53" s="634">
        <f>Mat!K53</f>
        <v>0</v>
      </c>
      <c r="L53" s="122"/>
      <c r="M53" s="122"/>
      <c r="N53" s="122"/>
      <c r="O53" s="122"/>
      <c r="P53" s="122"/>
      <c r="Q53" s="122"/>
      <c r="R53" s="122"/>
      <c r="S53" s="122"/>
      <c r="T53" s="388">
        <f t="shared" si="2"/>
        <v>0</v>
      </c>
      <c r="U53" s="388">
        <f t="shared" si="0"/>
        <v>1</v>
      </c>
      <c r="W53" s="379"/>
    </row>
    <row r="54" spans="1:26">
      <c r="A54" s="200">
        <v>23</v>
      </c>
      <c r="B54" s="39" t="s">
        <v>339</v>
      </c>
      <c r="C54" s="362">
        <f>Mat!C54</f>
        <v>0</v>
      </c>
      <c r="D54" s="180">
        <f>Mat!D54</f>
        <v>0</v>
      </c>
      <c r="E54" s="180">
        <f>Mat!E54</f>
        <v>0</v>
      </c>
      <c r="F54" s="180">
        <f>Mat!F54</f>
        <v>0</v>
      </c>
      <c r="G54" s="180">
        <f>Mat!G54</f>
        <v>0</v>
      </c>
      <c r="H54" s="189">
        <f t="shared" si="1"/>
        <v>0</v>
      </c>
      <c r="I54" s="632">
        <f>Mat!H54</f>
        <v>0</v>
      </c>
      <c r="J54" s="633">
        <f>Mat!J54</f>
        <v>0</v>
      </c>
      <c r="K54" s="634">
        <f>Mat!K54</f>
        <v>0</v>
      </c>
      <c r="L54" s="122"/>
      <c r="M54" s="122"/>
      <c r="N54" s="122"/>
      <c r="O54" s="122"/>
      <c r="P54" s="122"/>
      <c r="Q54" s="122"/>
      <c r="R54" s="122"/>
      <c r="S54" s="122"/>
      <c r="T54" s="388">
        <f t="shared" si="2"/>
        <v>0</v>
      </c>
      <c r="U54" s="388">
        <f t="shared" si="0"/>
        <v>1</v>
      </c>
      <c r="W54" s="379"/>
    </row>
    <row r="55" spans="1:26">
      <c r="A55" s="200">
        <v>24</v>
      </c>
      <c r="B55" s="39" t="s">
        <v>340</v>
      </c>
      <c r="C55" s="362">
        <f>Mat!C55</f>
        <v>0</v>
      </c>
      <c r="D55" s="180">
        <f>Mat!D55</f>
        <v>0</v>
      </c>
      <c r="E55" s="180">
        <f>Mat!E55</f>
        <v>0</v>
      </c>
      <c r="F55" s="180">
        <f>Mat!F55</f>
        <v>0</v>
      </c>
      <c r="G55" s="180">
        <f>Mat!G55</f>
        <v>0</v>
      </c>
      <c r="H55" s="189">
        <f t="shared" si="1"/>
        <v>0</v>
      </c>
      <c r="I55" s="632">
        <f>Mat!H55</f>
        <v>0</v>
      </c>
      <c r="J55" s="633">
        <f>Mat!J55</f>
        <v>0</v>
      </c>
      <c r="K55" s="634">
        <f>Mat!K55</f>
        <v>0</v>
      </c>
      <c r="L55" s="122"/>
      <c r="M55" s="122"/>
      <c r="N55" s="122"/>
      <c r="O55" s="122"/>
      <c r="P55" s="122"/>
      <c r="Q55" s="122"/>
      <c r="R55" s="122"/>
      <c r="S55" s="122"/>
      <c r="T55" s="388">
        <f t="shared" si="2"/>
        <v>0</v>
      </c>
      <c r="U55" s="388">
        <f t="shared" si="0"/>
        <v>1</v>
      </c>
      <c r="W55" s="379"/>
    </row>
    <row r="56" spans="1:26">
      <c r="A56" s="200">
        <v>25</v>
      </c>
      <c r="B56" s="39" t="s">
        <v>341</v>
      </c>
      <c r="C56" s="463">
        <f>Mat!C56</f>
        <v>0</v>
      </c>
      <c r="D56" s="464">
        <f>Mat!D56</f>
        <v>0</v>
      </c>
      <c r="E56" s="464">
        <f>Mat!E56</f>
        <v>0</v>
      </c>
      <c r="F56" s="180">
        <f>Mat!F56</f>
        <v>0</v>
      </c>
      <c r="G56" s="180">
        <f>Mat!G56</f>
        <v>0</v>
      </c>
      <c r="H56" s="189">
        <f t="shared" si="1"/>
        <v>0</v>
      </c>
      <c r="I56" s="632">
        <f>Mat!H56</f>
        <v>0</v>
      </c>
      <c r="J56" s="633">
        <f>Mat!J56</f>
        <v>0</v>
      </c>
      <c r="K56" s="634">
        <f>Mat!K56</f>
        <v>0</v>
      </c>
      <c r="L56" s="122"/>
      <c r="M56" s="122"/>
      <c r="N56" s="122"/>
      <c r="O56" s="122"/>
      <c r="P56" s="122"/>
      <c r="Q56" s="122"/>
      <c r="R56" s="122"/>
      <c r="S56" s="122"/>
      <c r="T56" s="388">
        <f t="shared" si="2"/>
        <v>0</v>
      </c>
      <c r="U56" s="388">
        <f t="shared" si="0"/>
        <v>1</v>
      </c>
      <c r="W56" s="379"/>
    </row>
    <row r="57" spans="1:26">
      <c r="B57" s="280"/>
      <c r="C57" s="37"/>
      <c r="D57" s="37"/>
      <c r="E57" s="37"/>
      <c r="F57" s="37"/>
      <c r="G57" s="37"/>
    </row>
    <row r="58" spans="1:26" ht="21">
      <c r="A58" s="276"/>
      <c r="B58" s="306" t="s">
        <v>415</v>
      </c>
      <c r="C58" s="2"/>
      <c r="D58" s="2"/>
      <c r="E58" s="2"/>
      <c r="F58" s="2"/>
      <c r="G58" s="2"/>
      <c r="H58" s="2"/>
      <c r="I58" s="2"/>
      <c r="J58" s="277"/>
      <c r="K58" s="277"/>
      <c r="L58" s="278"/>
      <c r="M58" s="451"/>
      <c r="N58" s="451"/>
      <c r="O58" s="451"/>
      <c r="P58" s="278"/>
    </row>
    <row r="59" spans="1:26">
      <c r="B59" s="284"/>
    </row>
    <row r="60" spans="1:26" ht="15.75" thickBot="1">
      <c r="A60" s="281" t="s">
        <v>420</v>
      </c>
      <c r="B60" s="284"/>
      <c r="M60" s="37"/>
      <c r="N60" s="37"/>
    </row>
    <row r="61" spans="1:26" ht="35.25" customHeight="1">
      <c r="A61" s="614" t="s">
        <v>2</v>
      </c>
      <c r="B61" s="604" t="s">
        <v>414</v>
      </c>
      <c r="C61" s="607" t="s">
        <v>417</v>
      </c>
      <c r="D61" s="604" t="s">
        <v>418</v>
      </c>
      <c r="E61" s="607" t="s">
        <v>419</v>
      </c>
      <c r="F61" s="607" t="s">
        <v>421</v>
      </c>
      <c r="G61" s="607" t="s">
        <v>422</v>
      </c>
      <c r="H61" s="607" t="s">
        <v>423</v>
      </c>
      <c r="I61" s="607" t="s">
        <v>424</v>
      </c>
      <c r="J61" s="607" t="s">
        <v>425</v>
      </c>
      <c r="K61" s="607" t="str">
        <f>UTARA!K61</f>
        <v>LOKASI</v>
      </c>
      <c r="L61" s="435" t="s">
        <v>34</v>
      </c>
      <c r="M61" s="436">
        <f>'SUMMARY OTTV'!H20</f>
        <v>34.663947608761134</v>
      </c>
      <c r="N61" s="437"/>
      <c r="O61" s="437"/>
      <c r="P61" s="437"/>
      <c r="Q61" s="437"/>
      <c r="T61" s="619" t="s">
        <v>279</v>
      </c>
      <c r="U61" s="619" t="s">
        <v>280</v>
      </c>
      <c r="V61" s="395" t="s">
        <v>258</v>
      </c>
      <c r="W61" s="250" t="s">
        <v>281</v>
      </c>
      <c r="X61" s="618" t="s">
        <v>61</v>
      </c>
      <c r="Y61" s="608" t="s">
        <v>25</v>
      </c>
      <c r="Z61" s="608" t="s">
        <v>52</v>
      </c>
    </row>
    <row r="62" spans="1:26" ht="12.75" customHeight="1">
      <c r="A62" s="615"/>
      <c r="B62" s="605"/>
      <c r="C62" s="608"/>
      <c r="D62" s="605"/>
      <c r="E62" s="608"/>
      <c r="F62" s="608"/>
      <c r="G62" s="608"/>
      <c r="H62" s="608"/>
      <c r="I62" s="608"/>
      <c r="J62" s="608"/>
      <c r="K62" s="608"/>
      <c r="L62" s="438"/>
      <c r="M62" s="439"/>
      <c r="N62" s="437"/>
      <c r="O62" s="437"/>
      <c r="P62" s="437"/>
      <c r="Q62" s="437"/>
      <c r="S62" s="37"/>
      <c r="T62" s="619"/>
      <c r="U62" s="619"/>
      <c r="V62" s="395"/>
      <c r="W62" s="250"/>
      <c r="X62" s="618"/>
      <c r="Y62" s="608"/>
      <c r="Z62" s="608"/>
    </row>
    <row r="63" spans="1:26" ht="15.75">
      <c r="A63" s="615"/>
      <c r="B63" s="605"/>
      <c r="C63" s="608"/>
      <c r="D63" s="605"/>
      <c r="E63" s="249" t="s">
        <v>426</v>
      </c>
      <c r="F63" s="608"/>
      <c r="G63" s="608"/>
      <c r="H63" s="249" t="s">
        <v>427</v>
      </c>
      <c r="I63" s="249" t="s">
        <v>428</v>
      </c>
      <c r="J63" s="256" t="s">
        <v>429</v>
      </c>
      <c r="K63" s="608"/>
      <c r="L63" s="440" t="s">
        <v>452</v>
      </c>
      <c r="M63" s="441">
        <f>'SUMMARY OTTV'!H38</f>
        <v>14.000000000000002</v>
      </c>
      <c r="N63" s="437"/>
      <c r="O63" s="437"/>
      <c r="P63" s="437"/>
      <c r="Q63" s="437"/>
      <c r="S63" s="355"/>
      <c r="T63" s="619"/>
      <c r="U63" s="619"/>
      <c r="V63" s="396" t="s">
        <v>239</v>
      </c>
      <c r="W63" s="250"/>
      <c r="X63" s="618"/>
      <c r="Y63" s="54" t="s">
        <v>27</v>
      </c>
      <c r="Z63" s="54"/>
    </row>
    <row r="64" spans="1:26" ht="18.75" customHeight="1" thickBot="1">
      <c r="A64" s="616"/>
      <c r="B64" s="606"/>
      <c r="C64" s="248" t="s">
        <v>112</v>
      </c>
      <c r="D64" s="140" t="s">
        <v>112</v>
      </c>
      <c r="E64" s="248" t="s">
        <v>147</v>
      </c>
      <c r="F64" s="620"/>
      <c r="G64" s="620"/>
      <c r="H64" s="251" t="s">
        <v>261</v>
      </c>
      <c r="I64" s="248"/>
      <c r="J64" s="248" t="s">
        <v>261</v>
      </c>
      <c r="K64" s="620"/>
      <c r="L64" s="442"/>
      <c r="M64" s="443"/>
      <c r="N64" s="444" t="s">
        <v>699</v>
      </c>
      <c r="O64" s="444" t="s">
        <v>700</v>
      </c>
      <c r="P64" s="444" t="s">
        <v>701</v>
      </c>
      <c r="Q64" s="445" t="s">
        <v>702</v>
      </c>
      <c r="T64" s="619"/>
      <c r="U64" s="619"/>
      <c r="V64" s="397" t="s">
        <v>255</v>
      </c>
      <c r="W64" s="241" t="s">
        <v>255</v>
      </c>
      <c r="X64" s="618"/>
      <c r="Y64" s="247"/>
      <c r="Z64" s="247"/>
    </row>
    <row r="65" spans="1:27" s="317" customFormat="1">
      <c r="A65" s="309">
        <v>1</v>
      </c>
      <c r="B65" s="57" t="s">
        <v>625</v>
      </c>
      <c r="C65" s="128">
        <f>TIMURLAUT!C65</f>
        <v>0</v>
      </c>
      <c r="D65" s="128">
        <f>TIMURLAUT!D65</f>
        <v>0</v>
      </c>
      <c r="E65" s="196">
        <f>C65*D65</f>
        <v>0</v>
      </c>
      <c r="F65" s="310" t="str">
        <f>TIMURLAUT!F65</f>
        <v>EW 1</v>
      </c>
      <c r="G65" s="311" t="str">
        <f>TIMURLAUT!G65</f>
        <v>F1</v>
      </c>
      <c r="H65" s="128">
        <f>TIMURLAUT!H65</f>
        <v>0</v>
      </c>
      <c r="I65" s="128">
        <f>TIMURLAUT!I65</f>
        <v>1</v>
      </c>
      <c r="J65" s="254">
        <f>I65*E65</f>
        <v>0</v>
      </c>
      <c r="K65" s="312"/>
      <c r="L65" s="446" t="str">
        <f>B104</f>
        <v>Bata Ringan</v>
      </c>
      <c r="M65" s="443" t="str">
        <f>B140</f>
        <v>glass</v>
      </c>
      <c r="N65" s="443" t="str">
        <f>IF($G:$G=0,"-",IF(INDEX($G:$G,MATCH($G:$G,$B:$B,0))=0,"-",INDEX($G:$G,MATCH(G65,$B:$B,0))))</f>
        <v>-</v>
      </c>
      <c r="O65" s="443">
        <f>IF(H65=0,0,SUMIF($B:$B,$N:$N,C:C))</f>
        <v>0</v>
      </c>
      <c r="P65" s="443">
        <f>SUMIF($B:$B,$N:$N,D:D)</f>
        <v>0</v>
      </c>
      <c r="Q65" s="447">
        <f>G176</f>
        <v>1.0011627906976743</v>
      </c>
      <c r="R65" s="313"/>
      <c r="S65" s="356" t="str">
        <f t="shared" ref="S65:S89" si="3">IF(F65="",0,INDEX(B:B,MATCH(F65,A:A,0)))</f>
        <v>Bata Ringan</v>
      </c>
      <c r="T65" s="398">
        <f t="shared" ref="T65:T89" si="4">IF(F65="",0,INDEX(Alfa_BaratDaya,MATCH(F65,Construction_Name,0)))</f>
        <v>0.5</v>
      </c>
      <c r="U65" s="398">
        <f t="shared" ref="U65:U89" si="5">IF(S65=0,0,VLOOKUP(S65,wall,2,FALSE))</f>
        <v>1.7011384404936403</v>
      </c>
      <c r="V65" s="242">
        <f t="shared" ref="V65:V89" si="6">IF(S65=0,0,VLOOKUP(S65,wall,7,FALSE))</f>
        <v>12</v>
      </c>
      <c r="W65" s="242">
        <f t="shared" ref="W65:W89" si="7">IF(OR(G65="none",G65=0),0,VLOOKUP(G65,fnorth,4,FALSE))</f>
        <v>5.8940000000000001</v>
      </c>
      <c r="X65" s="242">
        <f t="shared" ref="X65:X89" si="8">IF(OR(G65="none",G65=0),0,VLOOKUP(G65,fnorth,7,FALSE))</f>
        <v>1.0011627906976743</v>
      </c>
      <c r="Y65" s="357">
        <f>IF(UTARA!$D$6="","0",(VLOOKUP(UTARA!$D$6,SF,5,FALSE)))</f>
        <v>161</v>
      </c>
      <c r="Z65" s="212">
        <f>IF(UTARA!$D$6="","0",(VLOOKUP(UTARA!$D$6,SF,10,FALSE)))</f>
        <v>5</v>
      </c>
      <c r="AA65" s="316" t="str">
        <f t="shared" ref="AA65:AA89" si="9">IF(G65="",0,IF(G65="none","None",INDEX(C:C,MATCH(G65,B:B,0))))</f>
        <v>glass</v>
      </c>
    </row>
    <row r="66" spans="1:27" s="317" customFormat="1">
      <c r="A66" s="318">
        <v>2</v>
      </c>
      <c r="B66" s="55" t="s">
        <v>626</v>
      </c>
      <c r="C66" s="128"/>
      <c r="D66" s="128"/>
      <c r="E66" s="197">
        <f t="shared" ref="E66:E87" si="10">C66*D66</f>
        <v>0</v>
      </c>
      <c r="F66" s="319"/>
      <c r="G66" s="319"/>
      <c r="H66" s="128"/>
      <c r="I66" s="128"/>
      <c r="J66" s="242">
        <f t="shared" ref="J66:J89" si="11">I66*E66</f>
        <v>0</v>
      </c>
      <c r="K66" s="320"/>
      <c r="L66" s="446">
        <f>B105</f>
        <v>0</v>
      </c>
      <c r="M66" s="443">
        <f t="shared" ref="M66:M89" si="12">B141</f>
        <v>0</v>
      </c>
      <c r="N66" s="443" t="str">
        <f t="shared" ref="N66:N89" si="13">IF($G:$G=0,"-",IF(INDEX($G:$G,MATCH($G:$G,$B:$B,0))=0,"-",INDEX($G:$G,MATCH(G66,$B:$B,0))))</f>
        <v>-</v>
      </c>
      <c r="O66" s="443">
        <f t="shared" ref="O66:O89" si="14">IF(H66=0,0,SUMIF($B:$B,$N:$N,C:C))</f>
        <v>0</v>
      </c>
      <c r="P66" s="443">
        <f t="shared" ref="P66:P89" si="15">SUMIF($B:$B,$N:$N,D:D)</f>
        <v>0</v>
      </c>
      <c r="Q66" s="447">
        <f t="shared" ref="Q66:Q89" si="16">G177</f>
        <v>0</v>
      </c>
      <c r="R66" s="313"/>
      <c r="S66" s="356">
        <f t="shared" si="3"/>
        <v>0</v>
      </c>
      <c r="T66" s="398">
        <f t="shared" si="4"/>
        <v>0</v>
      </c>
      <c r="U66" s="398">
        <f t="shared" si="5"/>
        <v>0</v>
      </c>
      <c r="V66" s="242">
        <f t="shared" si="6"/>
        <v>0</v>
      </c>
      <c r="W66" s="242">
        <f t="shared" si="7"/>
        <v>0</v>
      </c>
      <c r="X66" s="242">
        <f t="shared" si="8"/>
        <v>0</v>
      </c>
      <c r="Y66" s="357">
        <f>Y65</f>
        <v>161</v>
      </c>
      <c r="Z66" s="212">
        <f>Z65</f>
        <v>5</v>
      </c>
      <c r="AA66" s="316">
        <f t="shared" si="9"/>
        <v>0</v>
      </c>
    </row>
    <row r="67" spans="1:27" s="317" customFormat="1">
      <c r="A67" s="318">
        <v>3</v>
      </c>
      <c r="B67" s="55" t="s">
        <v>627</v>
      </c>
      <c r="C67" s="128"/>
      <c r="D67" s="128"/>
      <c r="E67" s="197">
        <f t="shared" si="10"/>
        <v>0</v>
      </c>
      <c r="F67" s="319"/>
      <c r="G67" s="319"/>
      <c r="H67" s="128"/>
      <c r="I67" s="128"/>
      <c r="J67" s="242">
        <f t="shared" si="11"/>
        <v>0</v>
      </c>
      <c r="K67" s="320"/>
      <c r="L67" s="446">
        <f t="shared" ref="L67:L89" si="17">B106</f>
        <v>0</v>
      </c>
      <c r="M67" s="443">
        <f t="shared" si="12"/>
        <v>0</v>
      </c>
      <c r="N67" s="443" t="str">
        <f t="shared" si="13"/>
        <v>-</v>
      </c>
      <c r="O67" s="443">
        <f t="shared" si="14"/>
        <v>0</v>
      </c>
      <c r="P67" s="443">
        <f t="shared" si="15"/>
        <v>0</v>
      </c>
      <c r="Q67" s="447">
        <f t="shared" si="16"/>
        <v>0</v>
      </c>
      <c r="R67" s="313"/>
      <c r="S67" s="356">
        <f t="shared" si="3"/>
        <v>0</v>
      </c>
      <c r="T67" s="398">
        <f t="shared" si="4"/>
        <v>0</v>
      </c>
      <c r="U67" s="398">
        <f t="shared" si="5"/>
        <v>0</v>
      </c>
      <c r="V67" s="242">
        <f t="shared" si="6"/>
        <v>0</v>
      </c>
      <c r="W67" s="242">
        <f t="shared" si="7"/>
        <v>0</v>
      </c>
      <c r="X67" s="242">
        <f t="shared" si="8"/>
        <v>0</v>
      </c>
      <c r="Y67" s="357">
        <f t="shared" ref="Y67:Z89" si="18">Y66</f>
        <v>161</v>
      </c>
      <c r="Z67" s="212">
        <f t="shared" si="18"/>
        <v>5</v>
      </c>
      <c r="AA67" s="316">
        <f t="shared" si="9"/>
        <v>0</v>
      </c>
    </row>
    <row r="68" spans="1:27" s="317" customFormat="1">
      <c r="A68" s="318">
        <v>4</v>
      </c>
      <c r="B68" s="55" t="s">
        <v>628</v>
      </c>
      <c r="C68" s="128"/>
      <c r="D68" s="128"/>
      <c r="E68" s="197">
        <f t="shared" si="10"/>
        <v>0</v>
      </c>
      <c r="F68" s="319"/>
      <c r="G68" s="319"/>
      <c r="H68" s="128"/>
      <c r="I68" s="128"/>
      <c r="J68" s="242">
        <f t="shared" si="11"/>
        <v>0</v>
      </c>
      <c r="K68" s="320"/>
      <c r="L68" s="446">
        <f t="shared" si="17"/>
        <v>0</v>
      </c>
      <c r="M68" s="443">
        <f t="shared" si="12"/>
        <v>0</v>
      </c>
      <c r="N68" s="443" t="str">
        <f t="shared" si="13"/>
        <v>-</v>
      </c>
      <c r="O68" s="443">
        <f t="shared" si="14"/>
        <v>0</v>
      </c>
      <c r="P68" s="443">
        <f t="shared" si="15"/>
        <v>0</v>
      </c>
      <c r="Q68" s="447">
        <f t="shared" si="16"/>
        <v>0</v>
      </c>
      <c r="R68" s="313"/>
      <c r="S68" s="356">
        <f t="shared" si="3"/>
        <v>0</v>
      </c>
      <c r="T68" s="398">
        <f t="shared" si="4"/>
        <v>0</v>
      </c>
      <c r="U68" s="398">
        <f t="shared" si="5"/>
        <v>0</v>
      </c>
      <c r="V68" s="242">
        <f t="shared" si="6"/>
        <v>0</v>
      </c>
      <c r="W68" s="242">
        <f t="shared" si="7"/>
        <v>0</v>
      </c>
      <c r="X68" s="242">
        <f t="shared" si="8"/>
        <v>0</v>
      </c>
      <c r="Y68" s="357">
        <f t="shared" si="18"/>
        <v>161</v>
      </c>
      <c r="Z68" s="212">
        <f t="shared" si="18"/>
        <v>5</v>
      </c>
      <c r="AA68" s="316">
        <f t="shared" si="9"/>
        <v>0</v>
      </c>
    </row>
    <row r="69" spans="1:27" s="317" customFormat="1">
      <c r="A69" s="318">
        <v>5</v>
      </c>
      <c r="B69" s="55" t="s">
        <v>629</v>
      </c>
      <c r="C69" s="128"/>
      <c r="D69" s="128"/>
      <c r="E69" s="197">
        <f t="shared" si="10"/>
        <v>0</v>
      </c>
      <c r="F69" s="319"/>
      <c r="G69" s="319"/>
      <c r="H69" s="128"/>
      <c r="I69" s="128"/>
      <c r="J69" s="242">
        <f t="shared" si="11"/>
        <v>0</v>
      </c>
      <c r="K69" s="320"/>
      <c r="L69" s="446">
        <f t="shared" si="17"/>
        <v>0</v>
      </c>
      <c r="M69" s="443">
        <f t="shared" si="12"/>
        <v>0</v>
      </c>
      <c r="N69" s="443" t="str">
        <f t="shared" si="13"/>
        <v>-</v>
      </c>
      <c r="O69" s="443">
        <f t="shared" si="14"/>
        <v>0</v>
      </c>
      <c r="P69" s="443">
        <f t="shared" si="15"/>
        <v>0</v>
      </c>
      <c r="Q69" s="447">
        <f t="shared" si="16"/>
        <v>0</v>
      </c>
      <c r="R69" s="313"/>
      <c r="S69" s="356">
        <f t="shared" si="3"/>
        <v>0</v>
      </c>
      <c r="T69" s="398">
        <f t="shared" si="4"/>
        <v>0</v>
      </c>
      <c r="U69" s="398">
        <f t="shared" si="5"/>
        <v>0</v>
      </c>
      <c r="V69" s="242">
        <f t="shared" si="6"/>
        <v>0</v>
      </c>
      <c r="W69" s="242">
        <f t="shared" si="7"/>
        <v>0</v>
      </c>
      <c r="X69" s="242">
        <f t="shared" si="8"/>
        <v>0</v>
      </c>
      <c r="Y69" s="357">
        <f t="shared" si="18"/>
        <v>161</v>
      </c>
      <c r="Z69" s="212">
        <f t="shared" si="18"/>
        <v>5</v>
      </c>
      <c r="AA69" s="316">
        <f t="shared" si="9"/>
        <v>0</v>
      </c>
    </row>
    <row r="70" spans="1:27" s="317" customFormat="1">
      <c r="A70" s="318">
        <v>6</v>
      </c>
      <c r="B70" s="55" t="s">
        <v>630</v>
      </c>
      <c r="C70" s="128"/>
      <c r="D70" s="128"/>
      <c r="E70" s="197">
        <f t="shared" si="10"/>
        <v>0</v>
      </c>
      <c r="F70" s="319"/>
      <c r="G70" s="319"/>
      <c r="H70" s="128"/>
      <c r="I70" s="128"/>
      <c r="J70" s="242">
        <f t="shared" si="11"/>
        <v>0</v>
      </c>
      <c r="K70" s="320"/>
      <c r="L70" s="446">
        <f t="shared" si="17"/>
        <v>0</v>
      </c>
      <c r="M70" s="443">
        <f t="shared" si="12"/>
        <v>0</v>
      </c>
      <c r="N70" s="443" t="str">
        <f t="shared" si="13"/>
        <v>-</v>
      </c>
      <c r="O70" s="443">
        <f t="shared" si="14"/>
        <v>0</v>
      </c>
      <c r="P70" s="443">
        <f t="shared" si="15"/>
        <v>0</v>
      </c>
      <c r="Q70" s="447">
        <f t="shared" si="16"/>
        <v>0</v>
      </c>
      <c r="R70" s="313"/>
      <c r="S70" s="356">
        <f t="shared" si="3"/>
        <v>0</v>
      </c>
      <c r="T70" s="398">
        <f t="shared" si="4"/>
        <v>0</v>
      </c>
      <c r="U70" s="398">
        <f t="shared" si="5"/>
        <v>0</v>
      </c>
      <c r="V70" s="242">
        <f t="shared" si="6"/>
        <v>0</v>
      </c>
      <c r="W70" s="242">
        <f t="shared" si="7"/>
        <v>0</v>
      </c>
      <c r="X70" s="242">
        <f t="shared" si="8"/>
        <v>0</v>
      </c>
      <c r="Y70" s="357">
        <f t="shared" si="18"/>
        <v>161</v>
      </c>
      <c r="Z70" s="212">
        <f t="shared" si="18"/>
        <v>5</v>
      </c>
      <c r="AA70" s="316">
        <f t="shared" si="9"/>
        <v>0</v>
      </c>
    </row>
    <row r="71" spans="1:27" s="317" customFormat="1">
      <c r="A71" s="318">
        <v>7</v>
      </c>
      <c r="B71" s="55" t="s">
        <v>631</v>
      </c>
      <c r="C71" s="128"/>
      <c r="D71" s="128"/>
      <c r="E71" s="197">
        <f t="shared" si="10"/>
        <v>0</v>
      </c>
      <c r="F71" s="319"/>
      <c r="G71" s="319"/>
      <c r="H71" s="128"/>
      <c r="I71" s="128"/>
      <c r="J71" s="242">
        <f t="shared" si="11"/>
        <v>0</v>
      </c>
      <c r="K71" s="320"/>
      <c r="L71" s="446">
        <f t="shared" si="17"/>
        <v>0</v>
      </c>
      <c r="M71" s="443">
        <f t="shared" si="12"/>
        <v>0</v>
      </c>
      <c r="N71" s="443" t="str">
        <f t="shared" si="13"/>
        <v>-</v>
      </c>
      <c r="O71" s="443">
        <f t="shared" si="14"/>
        <v>0</v>
      </c>
      <c r="P71" s="443">
        <f t="shared" si="15"/>
        <v>0</v>
      </c>
      <c r="Q71" s="447">
        <f t="shared" si="16"/>
        <v>0</v>
      </c>
      <c r="R71" s="313"/>
      <c r="S71" s="356">
        <f t="shared" si="3"/>
        <v>0</v>
      </c>
      <c r="T71" s="398">
        <f t="shared" si="4"/>
        <v>0</v>
      </c>
      <c r="U71" s="398">
        <f t="shared" si="5"/>
        <v>0</v>
      </c>
      <c r="V71" s="242">
        <f t="shared" si="6"/>
        <v>0</v>
      </c>
      <c r="W71" s="242">
        <f t="shared" si="7"/>
        <v>0</v>
      </c>
      <c r="X71" s="242">
        <f t="shared" si="8"/>
        <v>0</v>
      </c>
      <c r="Y71" s="357">
        <f t="shared" si="18"/>
        <v>161</v>
      </c>
      <c r="Z71" s="212">
        <f t="shared" si="18"/>
        <v>5</v>
      </c>
      <c r="AA71" s="316">
        <f t="shared" si="9"/>
        <v>0</v>
      </c>
    </row>
    <row r="72" spans="1:27" s="317" customFormat="1">
      <c r="A72" s="318">
        <v>8</v>
      </c>
      <c r="B72" s="55" t="s">
        <v>632</v>
      </c>
      <c r="C72" s="128"/>
      <c r="D72" s="128"/>
      <c r="E72" s="197">
        <f t="shared" si="10"/>
        <v>0</v>
      </c>
      <c r="F72" s="319"/>
      <c r="G72" s="319"/>
      <c r="H72" s="128"/>
      <c r="I72" s="128"/>
      <c r="J72" s="242">
        <f t="shared" si="11"/>
        <v>0</v>
      </c>
      <c r="K72" s="320"/>
      <c r="L72" s="446">
        <f t="shared" si="17"/>
        <v>0</v>
      </c>
      <c r="M72" s="443">
        <f t="shared" si="12"/>
        <v>0</v>
      </c>
      <c r="N72" s="443" t="str">
        <f t="shared" si="13"/>
        <v>-</v>
      </c>
      <c r="O72" s="443">
        <f t="shared" si="14"/>
        <v>0</v>
      </c>
      <c r="P72" s="443">
        <f t="shared" si="15"/>
        <v>0</v>
      </c>
      <c r="Q72" s="447">
        <f t="shared" si="16"/>
        <v>0</v>
      </c>
      <c r="R72" s="313"/>
      <c r="S72" s="356">
        <f t="shared" si="3"/>
        <v>0</v>
      </c>
      <c r="T72" s="398">
        <f t="shared" si="4"/>
        <v>0</v>
      </c>
      <c r="U72" s="398">
        <f t="shared" si="5"/>
        <v>0</v>
      </c>
      <c r="V72" s="242">
        <f t="shared" si="6"/>
        <v>0</v>
      </c>
      <c r="W72" s="242">
        <f t="shared" si="7"/>
        <v>0</v>
      </c>
      <c r="X72" s="242">
        <f t="shared" si="8"/>
        <v>0</v>
      </c>
      <c r="Y72" s="357">
        <f t="shared" si="18"/>
        <v>161</v>
      </c>
      <c r="Z72" s="212">
        <f t="shared" si="18"/>
        <v>5</v>
      </c>
      <c r="AA72" s="316">
        <f t="shared" si="9"/>
        <v>0</v>
      </c>
    </row>
    <row r="73" spans="1:27" s="317" customFormat="1">
      <c r="A73" s="318">
        <v>9</v>
      </c>
      <c r="B73" s="55" t="s">
        <v>633</v>
      </c>
      <c r="C73" s="128"/>
      <c r="D73" s="128"/>
      <c r="E73" s="197">
        <f t="shared" si="10"/>
        <v>0</v>
      </c>
      <c r="F73" s="319"/>
      <c r="G73" s="319"/>
      <c r="H73" s="128"/>
      <c r="I73" s="128"/>
      <c r="J73" s="242">
        <f t="shared" si="11"/>
        <v>0</v>
      </c>
      <c r="K73" s="320"/>
      <c r="L73" s="446">
        <f t="shared" si="17"/>
        <v>0</v>
      </c>
      <c r="M73" s="443">
        <f t="shared" si="12"/>
        <v>0</v>
      </c>
      <c r="N73" s="443" t="str">
        <f t="shared" si="13"/>
        <v>-</v>
      </c>
      <c r="O73" s="443">
        <f t="shared" si="14"/>
        <v>0</v>
      </c>
      <c r="P73" s="443">
        <f t="shared" si="15"/>
        <v>0</v>
      </c>
      <c r="Q73" s="447">
        <f t="shared" si="16"/>
        <v>0</v>
      </c>
      <c r="R73" s="313"/>
      <c r="S73" s="356">
        <f t="shared" si="3"/>
        <v>0</v>
      </c>
      <c r="T73" s="398">
        <f t="shared" si="4"/>
        <v>0</v>
      </c>
      <c r="U73" s="398">
        <f t="shared" si="5"/>
        <v>0</v>
      </c>
      <c r="V73" s="242">
        <f t="shared" si="6"/>
        <v>0</v>
      </c>
      <c r="W73" s="242">
        <f t="shared" si="7"/>
        <v>0</v>
      </c>
      <c r="X73" s="242">
        <f t="shared" si="8"/>
        <v>0</v>
      </c>
      <c r="Y73" s="357">
        <f t="shared" si="18"/>
        <v>161</v>
      </c>
      <c r="Z73" s="212">
        <f t="shared" si="18"/>
        <v>5</v>
      </c>
      <c r="AA73" s="316">
        <f t="shared" si="9"/>
        <v>0</v>
      </c>
    </row>
    <row r="74" spans="1:27" s="317" customFormat="1">
      <c r="A74" s="318">
        <v>10</v>
      </c>
      <c r="B74" s="55" t="s">
        <v>634</v>
      </c>
      <c r="C74" s="128"/>
      <c r="D74" s="128"/>
      <c r="E74" s="197">
        <f t="shared" si="10"/>
        <v>0</v>
      </c>
      <c r="F74" s="319"/>
      <c r="G74" s="319"/>
      <c r="H74" s="128"/>
      <c r="I74" s="128"/>
      <c r="J74" s="242">
        <f t="shared" si="11"/>
        <v>0</v>
      </c>
      <c r="K74" s="320"/>
      <c r="L74" s="446">
        <f t="shared" si="17"/>
        <v>0</v>
      </c>
      <c r="M74" s="443">
        <f t="shared" si="12"/>
        <v>0</v>
      </c>
      <c r="N74" s="443" t="str">
        <f t="shared" si="13"/>
        <v>-</v>
      </c>
      <c r="O74" s="443">
        <f t="shared" si="14"/>
        <v>0</v>
      </c>
      <c r="P74" s="443">
        <f t="shared" si="15"/>
        <v>0</v>
      </c>
      <c r="Q74" s="447">
        <f t="shared" si="16"/>
        <v>0</v>
      </c>
      <c r="R74" s="313"/>
      <c r="S74" s="356">
        <f t="shared" si="3"/>
        <v>0</v>
      </c>
      <c r="T74" s="398">
        <f t="shared" si="4"/>
        <v>0</v>
      </c>
      <c r="U74" s="398">
        <f t="shared" si="5"/>
        <v>0</v>
      </c>
      <c r="V74" s="242">
        <f t="shared" si="6"/>
        <v>0</v>
      </c>
      <c r="W74" s="242">
        <f t="shared" si="7"/>
        <v>0</v>
      </c>
      <c r="X74" s="242">
        <f t="shared" si="8"/>
        <v>0</v>
      </c>
      <c r="Y74" s="357">
        <f t="shared" si="18"/>
        <v>161</v>
      </c>
      <c r="Z74" s="212">
        <f t="shared" si="18"/>
        <v>5</v>
      </c>
      <c r="AA74" s="316">
        <f t="shared" si="9"/>
        <v>0</v>
      </c>
    </row>
    <row r="75" spans="1:27" s="317" customFormat="1">
      <c r="A75" s="318">
        <v>11</v>
      </c>
      <c r="B75" s="55" t="s">
        <v>635</v>
      </c>
      <c r="C75" s="128"/>
      <c r="D75" s="128"/>
      <c r="E75" s="197">
        <f t="shared" si="10"/>
        <v>0</v>
      </c>
      <c r="F75" s="319"/>
      <c r="G75" s="319"/>
      <c r="H75" s="128"/>
      <c r="I75" s="128"/>
      <c r="J75" s="242">
        <f t="shared" si="11"/>
        <v>0</v>
      </c>
      <c r="K75" s="320"/>
      <c r="L75" s="446">
        <f t="shared" si="17"/>
        <v>0</v>
      </c>
      <c r="M75" s="443">
        <f t="shared" si="12"/>
        <v>0</v>
      </c>
      <c r="N75" s="443" t="str">
        <f t="shared" si="13"/>
        <v>-</v>
      </c>
      <c r="O75" s="443">
        <f t="shared" si="14"/>
        <v>0</v>
      </c>
      <c r="P75" s="443">
        <f t="shared" si="15"/>
        <v>0</v>
      </c>
      <c r="Q75" s="447">
        <f t="shared" si="16"/>
        <v>0</v>
      </c>
      <c r="R75" s="313"/>
      <c r="S75" s="356">
        <f t="shared" si="3"/>
        <v>0</v>
      </c>
      <c r="T75" s="398">
        <f t="shared" si="4"/>
        <v>0</v>
      </c>
      <c r="U75" s="398">
        <f t="shared" si="5"/>
        <v>0</v>
      </c>
      <c r="V75" s="242">
        <f t="shared" si="6"/>
        <v>0</v>
      </c>
      <c r="W75" s="242">
        <f t="shared" si="7"/>
        <v>0</v>
      </c>
      <c r="X75" s="242">
        <f t="shared" si="8"/>
        <v>0</v>
      </c>
      <c r="Y75" s="357">
        <f t="shared" si="18"/>
        <v>161</v>
      </c>
      <c r="Z75" s="212">
        <f t="shared" si="18"/>
        <v>5</v>
      </c>
      <c r="AA75" s="316">
        <f t="shared" si="9"/>
        <v>0</v>
      </c>
    </row>
    <row r="76" spans="1:27" s="317" customFormat="1">
      <c r="A76" s="318">
        <v>12</v>
      </c>
      <c r="B76" s="55" t="s">
        <v>636</v>
      </c>
      <c r="C76" s="128"/>
      <c r="D76" s="128"/>
      <c r="E76" s="197">
        <f t="shared" si="10"/>
        <v>0</v>
      </c>
      <c r="F76" s="319"/>
      <c r="G76" s="319"/>
      <c r="H76" s="128"/>
      <c r="I76" s="128"/>
      <c r="J76" s="242">
        <f t="shared" si="11"/>
        <v>0</v>
      </c>
      <c r="K76" s="320"/>
      <c r="L76" s="446">
        <f t="shared" si="17"/>
        <v>0</v>
      </c>
      <c r="M76" s="443">
        <f t="shared" si="12"/>
        <v>0</v>
      </c>
      <c r="N76" s="443" t="str">
        <f t="shared" si="13"/>
        <v>-</v>
      </c>
      <c r="O76" s="443">
        <f t="shared" si="14"/>
        <v>0</v>
      </c>
      <c r="P76" s="443">
        <f t="shared" si="15"/>
        <v>0</v>
      </c>
      <c r="Q76" s="447">
        <f t="shared" si="16"/>
        <v>0</v>
      </c>
      <c r="R76" s="313"/>
      <c r="S76" s="356">
        <f t="shared" si="3"/>
        <v>0</v>
      </c>
      <c r="T76" s="398">
        <f t="shared" si="4"/>
        <v>0</v>
      </c>
      <c r="U76" s="398">
        <f t="shared" si="5"/>
        <v>0</v>
      </c>
      <c r="V76" s="242">
        <f t="shared" si="6"/>
        <v>0</v>
      </c>
      <c r="W76" s="242">
        <f t="shared" si="7"/>
        <v>0</v>
      </c>
      <c r="X76" s="242">
        <f t="shared" si="8"/>
        <v>0</v>
      </c>
      <c r="Y76" s="357">
        <f t="shared" si="18"/>
        <v>161</v>
      </c>
      <c r="Z76" s="212">
        <f t="shared" si="18"/>
        <v>5</v>
      </c>
      <c r="AA76" s="316">
        <f t="shared" si="9"/>
        <v>0</v>
      </c>
    </row>
    <row r="77" spans="1:27" s="317" customFormat="1">
      <c r="A77" s="318">
        <v>13</v>
      </c>
      <c r="B77" s="55" t="s">
        <v>637</v>
      </c>
      <c r="C77" s="128"/>
      <c r="D77" s="128"/>
      <c r="E77" s="197">
        <f t="shared" si="10"/>
        <v>0</v>
      </c>
      <c r="F77" s="319"/>
      <c r="G77" s="319"/>
      <c r="H77" s="128"/>
      <c r="I77" s="128"/>
      <c r="J77" s="242">
        <f t="shared" si="11"/>
        <v>0</v>
      </c>
      <c r="K77" s="320"/>
      <c r="L77" s="446">
        <f t="shared" si="17"/>
        <v>0</v>
      </c>
      <c r="M77" s="443">
        <f t="shared" si="12"/>
        <v>0</v>
      </c>
      <c r="N77" s="443" t="str">
        <f t="shared" si="13"/>
        <v>-</v>
      </c>
      <c r="O77" s="443">
        <f t="shared" si="14"/>
        <v>0</v>
      </c>
      <c r="P77" s="443">
        <f t="shared" si="15"/>
        <v>0</v>
      </c>
      <c r="Q77" s="447">
        <f t="shared" si="16"/>
        <v>0</v>
      </c>
      <c r="R77" s="313"/>
      <c r="S77" s="356">
        <f t="shared" si="3"/>
        <v>0</v>
      </c>
      <c r="T77" s="398">
        <f t="shared" si="4"/>
        <v>0</v>
      </c>
      <c r="U77" s="398">
        <f t="shared" si="5"/>
        <v>0</v>
      </c>
      <c r="V77" s="242">
        <f t="shared" si="6"/>
        <v>0</v>
      </c>
      <c r="W77" s="242">
        <f t="shared" si="7"/>
        <v>0</v>
      </c>
      <c r="X77" s="242">
        <f t="shared" si="8"/>
        <v>0</v>
      </c>
      <c r="Y77" s="357">
        <f t="shared" si="18"/>
        <v>161</v>
      </c>
      <c r="Z77" s="212">
        <f t="shared" si="18"/>
        <v>5</v>
      </c>
      <c r="AA77" s="316">
        <f t="shared" si="9"/>
        <v>0</v>
      </c>
    </row>
    <row r="78" spans="1:27" s="317" customFormat="1">
      <c r="A78" s="318">
        <v>14</v>
      </c>
      <c r="B78" s="55" t="s">
        <v>638</v>
      </c>
      <c r="C78" s="128"/>
      <c r="D78" s="128"/>
      <c r="E78" s="197">
        <f t="shared" si="10"/>
        <v>0</v>
      </c>
      <c r="F78" s="319"/>
      <c r="G78" s="319"/>
      <c r="H78" s="128"/>
      <c r="I78" s="128"/>
      <c r="J78" s="242">
        <f t="shared" si="11"/>
        <v>0</v>
      </c>
      <c r="K78" s="320"/>
      <c r="L78" s="446">
        <f t="shared" si="17"/>
        <v>0</v>
      </c>
      <c r="M78" s="443">
        <f t="shared" si="12"/>
        <v>0</v>
      </c>
      <c r="N78" s="443" t="str">
        <f t="shared" si="13"/>
        <v>-</v>
      </c>
      <c r="O78" s="443">
        <f t="shared" si="14"/>
        <v>0</v>
      </c>
      <c r="P78" s="443">
        <f t="shared" si="15"/>
        <v>0</v>
      </c>
      <c r="Q78" s="447">
        <f t="shared" si="16"/>
        <v>0</v>
      </c>
      <c r="R78" s="313"/>
      <c r="S78" s="356">
        <f t="shared" si="3"/>
        <v>0</v>
      </c>
      <c r="T78" s="398">
        <f t="shared" si="4"/>
        <v>0</v>
      </c>
      <c r="U78" s="398">
        <f t="shared" si="5"/>
        <v>0</v>
      </c>
      <c r="V78" s="242">
        <f t="shared" si="6"/>
        <v>0</v>
      </c>
      <c r="W78" s="242">
        <f t="shared" si="7"/>
        <v>0</v>
      </c>
      <c r="X78" s="242">
        <f t="shared" si="8"/>
        <v>0</v>
      </c>
      <c r="Y78" s="357">
        <f t="shared" si="18"/>
        <v>161</v>
      </c>
      <c r="Z78" s="212">
        <f t="shared" si="18"/>
        <v>5</v>
      </c>
      <c r="AA78" s="316">
        <f t="shared" si="9"/>
        <v>0</v>
      </c>
    </row>
    <row r="79" spans="1:27" s="317" customFormat="1">
      <c r="A79" s="318">
        <v>15</v>
      </c>
      <c r="B79" s="55" t="s">
        <v>639</v>
      </c>
      <c r="C79" s="128"/>
      <c r="D79" s="128"/>
      <c r="E79" s="197">
        <f t="shared" si="10"/>
        <v>0</v>
      </c>
      <c r="F79" s="319"/>
      <c r="G79" s="319"/>
      <c r="H79" s="128"/>
      <c r="I79" s="128"/>
      <c r="J79" s="242">
        <f t="shared" si="11"/>
        <v>0</v>
      </c>
      <c r="K79" s="320"/>
      <c r="L79" s="446">
        <f t="shared" si="17"/>
        <v>0</v>
      </c>
      <c r="M79" s="443">
        <f t="shared" si="12"/>
        <v>0</v>
      </c>
      <c r="N79" s="443" t="str">
        <f t="shared" si="13"/>
        <v>-</v>
      </c>
      <c r="O79" s="443">
        <f t="shared" si="14"/>
        <v>0</v>
      </c>
      <c r="P79" s="443">
        <f t="shared" si="15"/>
        <v>0</v>
      </c>
      <c r="Q79" s="447">
        <f t="shared" si="16"/>
        <v>0</v>
      </c>
      <c r="R79" s="313"/>
      <c r="S79" s="356">
        <f t="shared" si="3"/>
        <v>0</v>
      </c>
      <c r="T79" s="398">
        <f t="shared" si="4"/>
        <v>0</v>
      </c>
      <c r="U79" s="398">
        <f t="shared" si="5"/>
        <v>0</v>
      </c>
      <c r="V79" s="242">
        <f t="shared" si="6"/>
        <v>0</v>
      </c>
      <c r="W79" s="242">
        <f t="shared" si="7"/>
        <v>0</v>
      </c>
      <c r="X79" s="242">
        <f t="shared" si="8"/>
        <v>0</v>
      </c>
      <c r="Y79" s="357">
        <f t="shared" si="18"/>
        <v>161</v>
      </c>
      <c r="Z79" s="212">
        <f t="shared" si="18"/>
        <v>5</v>
      </c>
      <c r="AA79" s="316">
        <f t="shared" si="9"/>
        <v>0</v>
      </c>
    </row>
    <row r="80" spans="1:27" s="317" customFormat="1">
      <c r="A80" s="318">
        <v>16</v>
      </c>
      <c r="B80" s="55" t="s">
        <v>640</v>
      </c>
      <c r="C80" s="128"/>
      <c r="D80" s="128"/>
      <c r="E80" s="197">
        <f t="shared" si="10"/>
        <v>0</v>
      </c>
      <c r="F80" s="319"/>
      <c r="G80" s="319"/>
      <c r="H80" s="128"/>
      <c r="I80" s="128"/>
      <c r="J80" s="242">
        <f t="shared" si="11"/>
        <v>0</v>
      </c>
      <c r="K80" s="320"/>
      <c r="L80" s="446">
        <f t="shared" si="17"/>
        <v>0</v>
      </c>
      <c r="M80" s="443">
        <f t="shared" si="12"/>
        <v>0</v>
      </c>
      <c r="N80" s="443" t="str">
        <f t="shared" si="13"/>
        <v>-</v>
      </c>
      <c r="O80" s="443">
        <f t="shared" si="14"/>
        <v>0</v>
      </c>
      <c r="P80" s="443">
        <f t="shared" si="15"/>
        <v>0</v>
      </c>
      <c r="Q80" s="447">
        <f t="shared" si="16"/>
        <v>0</v>
      </c>
      <c r="R80" s="313"/>
      <c r="S80" s="356">
        <f t="shared" si="3"/>
        <v>0</v>
      </c>
      <c r="T80" s="398">
        <f t="shared" si="4"/>
        <v>0</v>
      </c>
      <c r="U80" s="398">
        <f t="shared" si="5"/>
        <v>0</v>
      </c>
      <c r="V80" s="242">
        <f t="shared" si="6"/>
        <v>0</v>
      </c>
      <c r="W80" s="242">
        <f t="shared" si="7"/>
        <v>0</v>
      </c>
      <c r="X80" s="242">
        <f t="shared" si="8"/>
        <v>0</v>
      </c>
      <c r="Y80" s="357">
        <f t="shared" si="18"/>
        <v>161</v>
      </c>
      <c r="Z80" s="212">
        <f t="shared" si="18"/>
        <v>5</v>
      </c>
      <c r="AA80" s="316">
        <f t="shared" si="9"/>
        <v>0</v>
      </c>
    </row>
    <row r="81" spans="1:27" s="317" customFormat="1">
      <c r="A81" s="318">
        <v>17</v>
      </c>
      <c r="B81" s="55" t="s">
        <v>641</v>
      </c>
      <c r="C81" s="128"/>
      <c r="D81" s="128"/>
      <c r="E81" s="197">
        <f t="shared" si="10"/>
        <v>0</v>
      </c>
      <c r="F81" s="319"/>
      <c r="G81" s="319"/>
      <c r="H81" s="128"/>
      <c r="I81" s="128"/>
      <c r="J81" s="242">
        <f t="shared" si="11"/>
        <v>0</v>
      </c>
      <c r="K81" s="320"/>
      <c r="L81" s="446">
        <f t="shared" si="17"/>
        <v>0</v>
      </c>
      <c r="M81" s="443">
        <f t="shared" si="12"/>
        <v>0</v>
      </c>
      <c r="N81" s="443" t="str">
        <f t="shared" si="13"/>
        <v>-</v>
      </c>
      <c r="O81" s="443">
        <f t="shared" si="14"/>
        <v>0</v>
      </c>
      <c r="P81" s="443">
        <f t="shared" si="15"/>
        <v>0</v>
      </c>
      <c r="Q81" s="447">
        <f t="shared" si="16"/>
        <v>0</v>
      </c>
      <c r="R81" s="313"/>
      <c r="S81" s="356">
        <f t="shared" si="3"/>
        <v>0</v>
      </c>
      <c r="T81" s="398">
        <f t="shared" si="4"/>
        <v>0</v>
      </c>
      <c r="U81" s="398">
        <f t="shared" si="5"/>
        <v>0</v>
      </c>
      <c r="V81" s="242">
        <f t="shared" si="6"/>
        <v>0</v>
      </c>
      <c r="W81" s="242">
        <f t="shared" si="7"/>
        <v>0</v>
      </c>
      <c r="X81" s="242">
        <f t="shared" si="8"/>
        <v>0</v>
      </c>
      <c r="Y81" s="357">
        <f t="shared" si="18"/>
        <v>161</v>
      </c>
      <c r="Z81" s="212">
        <f t="shared" si="18"/>
        <v>5</v>
      </c>
      <c r="AA81" s="316">
        <f t="shared" si="9"/>
        <v>0</v>
      </c>
    </row>
    <row r="82" spans="1:27" s="317" customFormat="1">
      <c r="A82" s="318">
        <v>18</v>
      </c>
      <c r="B82" s="55" t="s">
        <v>642</v>
      </c>
      <c r="C82" s="128"/>
      <c r="D82" s="128"/>
      <c r="E82" s="197">
        <f t="shared" si="10"/>
        <v>0</v>
      </c>
      <c r="F82" s="319"/>
      <c r="G82" s="319"/>
      <c r="H82" s="128"/>
      <c r="I82" s="128"/>
      <c r="J82" s="242">
        <f t="shared" si="11"/>
        <v>0</v>
      </c>
      <c r="K82" s="320"/>
      <c r="L82" s="446">
        <f t="shared" si="17"/>
        <v>0</v>
      </c>
      <c r="M82" s="443">
        <f t="shared" si="12"/>
        <v>0</v>
      </c>
      <c r="N82" s="443" t="str">
        <f t="shared" si="13"/>
        <v>-</v>
      </c>
      <c r="O82" s="443">
        <f t="shared" si="14"/>
        <v>0</v>
      </c>
      <c r="P82" s="443">
        <f t="shared" si="15"/>
        <v>0</v>
      </c>
      <c r="Q82" s="447">
        <f t="shared" si="16"/>
        <v>0</v>
      </c>
      <c r="R82" s="313"/>
      <c r="S82" s="356">
        <f t="shared" si="3"/>
        <v>0</v>
      </c>
      <c r="T82" s="398">
        <f t="shared" si="4"/>
        <v>0</v>
      </c>
      <c r="U82" s="398">
        <f t="shared" si="5"/>
        <v>0</v>
      </c>
      <c r="V82" s="242">
        <f t="shared" si="6"/>
        <v>0</v>
      </c>
      <c r="W82" s="242">
        <f t="shared" si="7"/>
        <v>0</v>
      </c>
      <c r="X82" s="242">
        <f t="shared" si="8"/>
        <v>0</v>
      </c>
      <c r="Y82" s="357">
        <f t="shared" si="18"/>
        <v>161</v>
      </c>
      <c r="Z82" s="212">
        <f t="shared" si="18"/>
        <v>5</v>
      </c>
      <c r="AA82" s="316">
        <f t="shared" si="9"/>
        <v>0</v>
      </c>
    </row>
    <row r="83" spans="1:27" s="317" customFormat="1">
      <c r="A83" s="318">
        <v>19</v>
      </c>
      <c r="B83" s="55" t="s">
        <v>643</v>
      </c>
      <c r="C83" s="128"/>
      <c r="D83" s="128"/>
      <c r="E83" s="197">
        <f t="shared" si="10"/>
        <v>0</v>
      </c>
      <c r="F83" s="319"/>
      <c r="G83" s="319"/>
      <c r="H83" s="128"/>
      <c r="I83" s="128"/>
      <c r="J83" s="242">
        <f t="shared" si="11"/>
        <v>0</v>
      </c>
      <c r="K83" s="320"/>
      <c r="L83" s="446">
        <f t="shared" si="17"/>
        <v>0</v>
      </c>
      <c r="M83" s="443">
        <f t="shared" si="12"/>
        <v>0</v>
      </c>
      <c r="N83" s="443" t="str">
        <f t="shared" si="13"/>
        <v>-</v>
      </c>
      <c r="O83" s="443">
        <f t="shared" si="14"/>
        <v>0</v>
      </c>
      <c r="P83" s="443">
        <f t="shared" si="15"/>
        <v>0</v>
      </c>
      <c r="Q83" s="447">
        <f t="shared" si="16"/>
        <v>0</v>
      </c>
      <c r="R83" s="313"/>
      <c r="S83" s="356">
        <f t="shared" si="3"/>
        <v>0</v>
      </c>
      <c r="T83" s="398">
        <f t="shared" si="4"/>
        <v>0</v>
      </c>
      <c r="U83" s="398">
        <f t="shared" si="5"/>
        <v>0</v>
      </c>
      <c r="V83" s="242">
        <f t="shared" si="6"/>
        <v>0</v>
      </c>
      <c r="W83" s="242">
        <f t="shared" si="7"/>
        <v>0</v>
      </c>
      <c r="X83" s="242">
        <f t="shared" si="8"/>
        <v>0</v>
      </c>
      <c r="Y83" s="357">
        <f t="shared" si="18"/>
        <v>161</v>
      </c>
      <c r="Z83" s="212">
        <f t="shared" si="18"/>
        <v>5</v>
      </c>
      <c r="AA83" s="316">
        <f t="shared" si="9"/>
        <v>0</v>
      </c>
    </row>
    <row r="84" spans="1:27" s="317" customFormat="1">
      <c r="A84" s="318">
        <v>20</v>
      </c>
      <c r="B84" s="55" t="s">
        <v>644</v>
      </c>
      <c r="C84" s="128"/>
      <c r="D84" s="128"/>
      <c r="E84" s="197">
        <f t="shared" si="10"/>
        <v>0</v>
      </c>
      <c r="F84" s="319"/>
      <c r="G84" s="319"/>
      <c r="H84" s="128"/>
      <c r="I84" s="128"/>
      <c r="J84" s="242">
        <f t="shared" si="11"/>
        <v>0</v>
      </c>
      <c r="K84" s="320"/>
      <c r="L84" s="446">
        <f t="shared" si="17"/>
        <v>0</v>
      </c>
      <c r="M84" s="443">
        <f t="shared" si="12"/>
        <v>0</v>
      </c>
      <c r="N84" s="443" t="str">
        <f t="shared" si="13"/>
        <v>-</v>
      </c>
      <c r="O84" s="443">
        <f t="shared" si="14"/>
        <v>0</v>
      </c>
      <c r="P84" s="443">
        <f t="shared" si="15"/>
        <v>0</v>
      </c>
      <c r="Q84" s="447">
        <f t="shared" si="16"/>
        <v>0</v>
      </c>
      <c r="R84" s="313"/>
      <c r="S84" s="356">
        <f t="shared" si="3"/>
        <v>0</v>
      </c>
      <c r="T84" s="398">
        <f t="shared" si="4"/>
        <v>0</v>
      </c>
      <c r="U84" s="398">
        <f t="shared" si="5"/>
        <v>0</v>
      </c>
      <c r="V84" s="242">
        <f t="shared" si="6"/>
        <v>0</v>
      </c>
      <c r="W84" s="242">
        <f t="shared" si="7"/>
        <v>0</v>
      </c>
      <c r="X84" s="242">
        <f t="shared" si="8"/>
        <v>0</v>
      </c>
      <c r="Y84" s="357">
        <f t="shared" si="18"/>
        <v>161</v>
      </c>
      <c r="Z84" s="212">
        <f t="shared" si="18"/>
        <v>5</v>
      </c>
      <c r="AA84" s="316">
        <f t="shared" si="9"/>
        <v>0</v>
      </c>
    </row>
    <row r="85" spans="1:27" s="317" customFormat="1">
      <c r="A85" s="318">
        <v>21</v>
      </c>
      <c r="B85" s="55" t="s">
        <v>645</v>
      </c>
      <c r="C85" s="128"/>
      <c r="D85" s="128"/>
      <c r="E85" s="197">
        <f t="shared" si="10"/>
        <v>0</v>
      </c>
      <c r="F85" s="319"/>
      <c r="G85" s="319"/>
      <c r="H85" s="128"/>
      <c r="I85" s="128"/>
      <c r="J85" s="242">
        <f t="shared" si="11"/>
        <v>0</v>
      </c>
      <c r="K85" s="320"/>
      <c r="L85" s="446">
        <f t="shared" si="17"/>
        <v>0</v>
      </c>
      <c r="M85" s="443">
        <f t="shared" si="12"/>
        <v>0</v>
      </c>
      <c r="N85" s="443" t="str">
        <f t="shared" si="13"/>
        <v>-</v>
      </c>
      <c r="O85" s="443">
        <f t="shared" si="14"/>
        <v>0</v>
      </c>
      <c r="P85" s="443">
        <f t="shared" si="15"/>
        <v>0</v>
      </c>
      <c r="Q85" s="447">
        <f t="shared" si="16"/>
        <v>0</v>
      </c>
      <c r="R85" s="313"/>
      <c r="S85" s="356">
        <f t="shared" si="3"/>
        <v>0</v>
      </c>
      <c r="T85" s="398">
        <f t="shared" si="4"/>
        <v>0</v>
      </c>
      <c r="U85" s="398">
        <f t="shared" si="5"/>
        <v>0</v>
      </c>
      <c r="V85" s="242">
        <f t="shared" si="6"/>
        <v>0</v>
      </c>
      <c r="W85" s="242">
        <f t="shared" si="7"/>
        <v>0</v>
      </c>
      <c r="X85" s="242">
        <f t="shared" si="8"/>
        <v>0</v>
      </c>
      <c r="Y85" s="357">
        <f t="shared" si="18"/>
        <v>161</v>
      </c>
      <c r="Z85" s="212">
        <f t="shared" si="18"/>
        <v>5</v>
      </c>
      <c r="AA85" s="316">
        <f t="shared" si="9"/>
        <v>0</v>
      </c>
    </row>
    <row r="86" spans="1:27" s="317" customFormat="1">
      <c r="A86" s="318">
        <v>22</v>
      </c>
      <c r="B86" s="55" t="s">
        <v>646</v>
      </c>
      <c r="C86" s="128"/>
      <c r="D86" s="128"/>
      <c r="E86" s="197">
        <f t="shared" si="10"/>
        <v>0</v>
      </c>
      <c r="F86" s="319"/>
      <c r="G86" s="319"/>
      <c r="H86" s="128"/>
      <c r="I86" s="128"/>
      <c r="J86" s="242">
        <f t="shared" si="11"/>
        <v>0</v>
      </c>
      <c r="K86" s="320"/>
      <c r="L86" s="446">
        <f t="shared" si="17"/>
        <v>0</v>
      </c>
      <c r="M86" s="443">
        <f t="shared" si="12"/>
        <v>0</v>
      </c>
      <c r="N86" s="443" t="str">
        <f t="shared" si="13"/>
        <v>-</v>
      </c>
      <c r="O86" s="443">
        <f t="shared" si="14"/>
        <v>0</v>
      </c>
      <c r="P86" s="443">
        <f t="shared" si="15"/>
        <v>0</v>
      </c>
      <c r="Q86" s="447">
        <f t="shared" si="16"/>
        <v>0</v>
      </c>
      <c r="R86" s="313"/>
      <c r="S86" s="356">
        <f t="shared" si="3"/>
        <v>0</v>
      </c>
      <c r="T86" s="398">
        <f t="shared" si="4"/>
        <v>0</v>
      </c>
      <c r="U86" s="398">
        <f t="shared" si="5"/>
        <v>0</v>
      </c>
      <c r="V86" s="242">
        <f t="shared" si="6"/>
        <v>0</v>
      </c>
      <c r="W86" s="242">
        <f t="shared" si="7"/>
        <v>0</v>
      </c>
      <c r="X86" s="242">
        <f t="shared" si="8"/>
        <v>0</v>
      </c>
      <c r="Y86" s="357">
        <f t="shared" si="18"/>
        <v>161</v>
      </c>
      <c r="Z86" s="212">
        <f t="shared" si="18"/>
        <v>5</v>
      </c>
      <c r="AA86" s="316">
        <f t="shared" si="9"/>
        <v>0</v>
      </c>
    </row>
    <row r="87" spans="1:27" s="317" customFormat="1">
      <c r="A87" s="318">
        <v>23</v>
      </c>
      <c r="B87" s="55" t="s">
        <v>647</v>
      </c>
      <c r="C87" s="128"/>
      <c r="D87" s="128"/>
      <c r="E87" s="197">
        <f t="shared" si="10"/>
        <v>0</v>
      </c>
      <c r="F87" s="319"/>
      <c r="G87" s="319"/>
      <c r="H87" s="128"/>
      <c r="I87" s="128"/>
      <c r="J87" s="242">
        <f t="shared" si="11"/>
        <v>0</v>
      </c>
      <c r="K87" s="320"/>
      <c r="L87" s="446">
        <f t="shared" si="17"/>
        <v>0</v>
      </c>
      <c r="M87" s="443">
        <f t="shared" si="12"/>
        <v>0</v>
      </c>
      <c r="N87" s="443" t="str">
        <f t="shared" si="13"/>
        <v>-</v>
      </c>
      <c r="O87" s="443">
        <f t="shared" si="14"/>
        <v>0</v>
      </c>
      <c r="P87" s="443">
        <f t="shared" si="15"/>
        <v>0</v>
      </c>
      <c r="Q87" s="447">
        <f t="shared" si="16"/>
        <v>0</v>
      </c>
      <c r="R87" s="313"/>
      <c r="S87" s="356">
        <f t="shared" si="3"/>
        <v>0</v>
      </c>
      <c r="T87" s="398">
        <f t="shared" si="4"/>
        <v>0</v>
      </c>
      <c r="U87" s="398">
        <f t="shared" si="5"/>
        <v>0</v>
      </c>
      <c r="V87" s="242">
        <f t="shared" si="6"/>
        <v>0</v>
      </c>
      <c r="W87" s="242">
        <f t="shared" si="7"/>
        <v>0</v>
      </c>
      <c r="X87" s="242">
        <f t="shared" si="8"/>
        <v>0</v>
      </c>
      <c r="Y87" s="357">
        <f t="shared" si="18"/>
        <v>161</v>
      </c>
      <c r="Z87" s="212">
        <f t="shared" si="18"/>
        <v>5</v>
      </c>
      <c r="AA87" s="316">
        <f t="shared" si="9"/>
        <v>0</v>
      </c>
    </row>
    <row r="88" spans="1:27">
      <c r="A88" s="318">
        <v>24</v>
      </c>
      <c r="B88" s="55" t="s">
        <v>648</v>
      </c>
      <c r="C88" s="128"/>
      <c r="D88" s="128"/>
      <c r="E88" s="197">
        <f>C88*D88</f>
        <v>0</v>
      </c>
      <c r="F88" s="319"/>
      <c r="G88" s="319"/>
      <c r="H88" s="128"/>
      <c r="I88" s="128"/>
      <c r="J88" s="242">
        <f t="shared" si="11"/>
        <v>0</v>
      </c>
      <c r="K88" s="321"/>
      <c r="L88" s="446">
        <f t="shared" si="17"/>
        <v>0</v>
      </c>
      <c r="M88" s="443">
        <f t="shared" si="12"/>
        <v>0</v>
      </c>
      <c r="N88" s="443" t="str">
        <f t="shared" si="13"/>
        <v>-</v>
      </c>
      <c r="O88" s="443">
        <f t="shared" si="14"/>
        <v>0</v>
      </c>
      <c r="P88" s="443">
        <f t="shared" si="15"/>
        <v>0</v>
      </c>
      <c r="Q88" s="447">
        <f t="shared" si="16"/>
        <v>0</v>
      </c>
      <c r="R88" s="122"/>
      <c r="S88" s="356">
        <f t="shared" si="3"/>
        <v>0</v>
      </c>
      <c r="T88" s="398">
        <f t="shared" si="4"/>
        <v>0</v>
      </c>
      <c r="U88" s="398">
        <f t="shared" si="5"/>
        <v>0</v>
      </c>
      <c r="V88" s="242">
        <f t="shared" si="6"/>
        <v>0</v>
      </c>
      <c r="W88" s="242">
        <f t="shared" si="7"/>
        <v>0</v>
      </c>
      <c r="X88" s="242">
        <f t="shared" si="8"/>
        <v>0</v>
      </c>
      <c r="Y88" s="357">
        <f t="shared" si="18"/>
        <v>161</v>
      </c>
      <c r="Z88" s="212">
        <f t="shared" si="18"/>
        <v>5</v>
      </c>
      <c r="AA88" s="316">
        <f t="shared" si="9"/>
        <v>0</v>
      </c>
    </row>
    <row r="89" spans="1:27" ht="15.75" thickBot="1">
      <c r="A89" s="322">
        <v>25</v>
      </c>
      <c r="B89" s="141" t="s">
        <v>649</v>
      </c>
      <c r="C89" s="142"/>
      <c r="D89" s="142"/>
      <c r="E89" s="198">
        <f>C89*D89</f>
        <v>0</v>
      </c>
      <c r="F89" s="323"/>
      <c r="G89" s="323"/>
      <c r="H89" s="142"/>
      <c r="I89" s="142"/>
      <c r="J89" s="255">
        <f t="shared" si="11"/>
        <v>0</v>
      </c>
      <c r="K89" s="324"/>
      <c r="L89" s="446">
        <f t="shared" si="17"/>
        <v>0</v>
      </c>
      <c r="M89" s="443">
        <f t="shared" si="12"/>
        <v>0</v>
      </c>
      <c r="N89" s="443" t="str">
        <f t="shared" si="13"/>
        <v>-</v>
      </c>
      <c r="O89" s="443">
        <f t="shared" si="14"/>
        <v>0</v>
      </c>
      <c r="P89" s="443">
        <f t="shared" si="15"/>
        <v>0</v>
      </c>
      <c r="Q89" s="447">
        <f t="shared" si="16"/>
        <v>0</v>
      </c>
      <c r="R89" s="122"/>
      <c r="S89" s="356">
        <f t="shared" si="3"/>
        <v>0</v>
      </c>
      <c r="T89" s="398">
        <f t="shared" si="4"/>
        <v>0</v>
      </c>
      <c r="U89" s="398">
        <f t="shared" si="5"/>
        <v>0</v>
      </c>
      <c r="V89" s="242">
        <f t="shared" si="6"/>
        <v>0</v>
      </c>
      <c r="W89" s="242">
        <f t="shared" si="7"/>
        <v>0</v>
      </c>
      <c r="X89" s="242">
        <f t="shared" si="8"/>
        <v>0</v>
      </c>
      <c r="Y89" s="357">
        <f t="shared" si="18"/>
        <v>161</v>
      </c>
      <c r="Z89" s="212">
        <f t="shared" si="18"/>
        <v>5</v>
      </c>
      <c r="AA89" s="316">
        <f t="shared" si="9"/>
        <v>0</v>
      </c>
    </row>
    <row r="90" spans="1:27" ht="15" customHeight="1"/>
    <row r="91" spans="1:27" ht="15" customHeight="1"/>
    <row r="92" spans="1:27" ht="15" customHeight="1" thickBot="1">
      <c r="A92" s="41"/>
    </row>
    <row r="93" spans="1:27" ht="38.25" customHeight="1" thickBot="1">
      <c r="A93" s="132" t="s">
        <v>450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6"/>
    </row>
    <row r="94" spans="1:27" ht="15" customHeight="1">
      <c r="A94" s="41"/>
    </row>
    <row r="95" spans="1:27" ht="15" customHeight="1"/>
    <row r="96" spans="1:27" ht="15" customHeight="1"/>
    <row r="97" spans="1:23" ht="21">
      <c r="A97" s="276" t="s">
        <v>28</v>
      </c>
      <c r="B97" s="306" t="s">
        <v>443</v>
      </c>
      <c r="C97" s="56"/>
      <c r="D97" s="56"/>
      <c r="E97" s="56"/>
      <c r="F97" s="56"/>
      <c r="G97" s="56"/>
      <c r="H97" s="56"/>
      <c r="I97" s="56"/>
      <c r="J97" s="276"/>
      <c r="K97" s="276"/>
      <c r="L97" s="452"/>
      <c r="M97" s="278"/>
      <c r="N97" s="278"/>
      <c r="O97" s="278"/>
      <c r="P97" s="278"/>
    </row>
    <row r="98" spans="1:23">
      <c r="B98" s="284"/>
      <c r="C98" s="37"/>
      <c r="D98" s="37"/>
      <c r="E98" s="37"/>
      <c r="F98" s="37"/>
      <c r="G98" s="37"/>
      <c r="H98" s="37"/>
      <c r="I98" s="37"/>
    </row>
    <row r="99" spans="1:23" ht="15.75" thickBot="1">
      <c r="A99" s="281" t="s">
        <v>440</v>
      </c>
      <c r="B99" s="284"/>
      <c r="C99" s="37"/>
      <c r="D99" s="37"/>
      <c r="E99" s="37"/>
      <c r="F99" s="37"/>
      <c r="G99" s="37"/>
      <c r="H99" s="37"/>
      <c r="I99" s="37"/>
    </row>
    <row r="100" spans="1:23" ht="30" customHeight="1">
      <c r="A100" s="635" t="s">
        <v>2</v>
      </c>
      <c r="B100" s="609" t="s">
        <v>29</v>
      </c>
      <c r="C100" s="42" t="s">
        <v>425</v>
      </c>
      <c r="D100" s="593" t="s">
        <v>30</v>
      </c>
      <c r="E100" s="244" t="s">
        <v>430</v>
      </c>
      <c r="F100" s="593" t="s">
        <v>31</v>
      </c>
      <c r="G100" s="593" t="s">
        <v>32</v>
      </c>
      <c r="H100" s="244" t="s">
        <v>268</v>
      </c>
      <c r="I100" s="593" t="s">
        <v>258</v>
      </c>
      <c r="J100" s="593" t="s">
        <v>34</v>
      </c>
      <c r="K100" s="43" t="s">
        <v>35</v>
      </c>
      <c r="T100" s="399" t="s">
        <v>425</v>
      </c>
      <c r="U100" s="400" t="s">
        <v>430</v>
      </c>
      <c r="V100" s="622" t="s">
        <v>452</v>
      </c>
      <c r="W100" s="593" t="s">
        <v>32</v>
      </c>
    </row>
    <row r="101" spans="1:23">
      <c r="A101" s="636"/>
      <c r="B101" s="610"/>
      <c r="C101" s="327" t="s">
        <v>147</v>
      </c>
      <c r="D101" s="594"/>
      <c r="E101" s="245" t="s">
        <v>147</v>
      </c>
      <c r="F101" s="594"/>
      <c r="G101" s="594"/>
      <c r="H101" s="245" t="s">
        <v>270</v>
      </c>
      <c r="I101" s="594"/>
      <c r="J101" s="594"/>
      <c r="K101" s="328" t="s">
        <v>269</v>
      </c>
      <c r="T101" s="401" t="s">
        <v>147</v>
      </c>
      <c r="U101" s="402" t="s">
        <v>147</v>
      </c>
      <c r="V101" s="623"/>
      <c r="W101" s="594"/>
    </row>
    <row r="102" spans="1:23">
      <c r="A102" s="636"/>
      <c r="B102" s="602" t="s">
        <v>24</v>
      </c>
      <c r="C102" s="329" t="s">
        <v>37</v>
      </c>
      <c r="D102" s="330" t="s">
        <v>38</v>
      </c>
      <c r="E102" s="330" t="s">
        <v>39</v>
      </c>
      <c r="F102" s="330" t="s">
        <v>40</v>
      </c>
      <c r="G102" s="330" t="s">
        <v>41</v>
      </c>
      <c r="H102" s="330" t="s">
        <v>42</v>
      </c>
      <c r="I102" s="330" t="s">
        <v>43</v>
      </c>
      <c r="J102" s="330" t="s">
        <v>44</v>
      </c>
      <c r="K102" s="331" t="s">
        <v>45</v>
      </c>
      <c r="T102" s="403" t="s">
        <v>37</v>
      </c>
      <c r="U102" s="404" t="s">
        <v>39</v>
      </c>
      <c r="V102" s="404" t="s">
        <v>40</v>
      </c>
      <c r="W102" s="330" t="s">
        <v>41</v>
      </c>
    </row>
    <row r="103" spans="1:23" ht="15.75" thickBot="1">
      <c r="A103" s="637"/>
      <c r="B103" s="603"/>
      <c r="C103" s="332"/>
      <c r="D103" s="333"/>
      <c r="E103" s="332"/>
      <c r="F103" s="333" t="s">
        <v>46</v>
      </c>
      <c r="G103" s="333" t="s">
        <v>47</v>
      </c>
      <c r="H103" s="332"/>
      <c r="I103" s="332"/>
      <c r="J103" s="333" t="s">
        <v>463</v>
      </c>
      <c r="K103" s="334" t="s">
        <v>48</v>
      </c>
      <c r="T103" s="405"/>
      <c r="U103" s="405"/>
      <c r="V103" s="406" t="s">
        <v>46</v>
      </c>
      <c r="W103" s="333" t="s">
        <v>47</v>
      </c>
    </row>
    <row r="104" spans="1:23">
      <c r="A104" s="199" t="str">
        <f>B65</f>
        <v>BD 1</v>
      </c>
      <c r="B104" s="235" t="str">
        <f>S65</f>
        <v>Bata Ringan</v>
      </c>
      <c r="C104" s="201">
        <f>T104</f>
        <v>0</v>
      </c>
      <c r="D104" s="201">
        <f>T65</f>
        <v>0.5</v>
      </c>
      <c r="E104" s="201">
        <f>U104</f>
        <v>0</v>
      </c>
      <c r="F104" s="201">
        <f>V104</f>
        <v>0</v>
      </c>
      <c r="G104" s="201">
        <f>W104</f>
        <v>0</v>
      </c>
      <c r="H104" s="201">
        <f>U65</f>
        <v>1.7011384404936403</v>
      </c>
      <c r="I104" s="201">
        <f>V65</f>
        <v>12</v>
      </c>
      <c r="J104" s="201">
        <f>D104*G104*H104*I104</f>
        <v>0</v>
      </c>
      <c r="K104" s="194">
        <f>C104*J104</f>
        <v>0</v>
      </c>
      <c r="T104" s="407">
        <f>IF(D104&gt;0,J65,0)</f>
        <v>0</v>
      </c>
      <c r="U104" s="407">
        <f t="shared" ref="U104:U128" si="19">IF(B140=0,0,IF(B140="none",0,H65*I65))</f>
        <v>0</v>
      </c>
      <c r="V104" s="407">
        <f>IF(U104&gt;T104,"#N/A",IF(T104=0,0,U104/T104))</f>
        <v>0</v>
      </c>
      <c r="W104" s="201">
        <f t="shared" ref="W104:W109" si="20">IF(T104=0,0,1-V104)</f>
        <v>0</v>
      </c>
    </row>
    <row r="105" spans="1:23">
      <c r="A105" s="200" t="str">
        <f t="shared" ref="A105:A128" si="21">B66</f>
        <v>BD 2</v>
      </c>
      <c r="B105" s="236">
        <f t="shared" ref="B105:B128" si="22">S66</f>
        <v>0</v>
      </c>
      <c r="C105" s="201">
        <f t="shared" ref="C105:C128" si="23">T105</f>
        <v>0</v>
      </c>
      <c r="D105" s="201">
        <f>T66</f>
        <v>0</v>
      </c>
      <c r="E105" s="201">
        <f t="shared" ref="E105:E128" si="24">U105</f>
        <v>0</v>
      </c>
      <c r="F105" s="201">
        <f t="shared" ref="F105:G128" si="25">V105</f>
        <v>0</v>
      </c>
      <c r="G105" s="201">
        <f t="shared" si="25"/>
        <v>0</v>
      </c>
      <c r="H105" s="201">
        <f t="shared" ref="H105:I120" si="26">U66</f>
        <v>0</v>
      </c>
      <c r="I105" s="201">
        <f t="shared" si="26"/>
        <v>0</v>
      </c>
      <c r="J105" s="201">
        <f t="shared" ref="J105:J128" si="27">D105*G105*H105*I105</f>
        <v>0</v>
      </c>
      <c r="K105" s="194">
        <f t="shared" ref="K105:K128" si="28">C105*J105</f>
        <v>0</v>
      </c>
      <c r="T105" s="407">
        <f t="shared" ref="T105:T128" si="29">IF(D105&gt;0,J66,0)</f>
        <v>0</v>
      </c>
      <c r="U105" s="407">
        <f t="shared" si="19"/>
        <v>0</v>
      </c>
      <c r="V105" s="407">
        <f t="shared" ref="V105:V128" si="30">IF(U105&gt;T105,"#N/A",IF(T105=0,0,U105/T105))</f>
        <v>0</v>
      </c>
      <c r="W105" s="201">
        <f t="shared" si="20"/>
        <v>0</v>
      </c>
    </row>
    <row r="106" spans="1:23">
      <c r="A106" s="199" t="str">
        <f t="shared" si="21"/>
        <v>BD 3</v>
      </c>
      <c r="B106" s="235">
        <f t="shared" si="22"/>
        <v>0</v>
      </c>
      <c r="C106" s="201">
        <f t="shared" si="23"/>
        <v>0</v>
      </c>
      <c r="D106" s="201">
        <f t="shared" ref="D106:D128" si="31">T67</f>
        <v>0</v>
      </c>
      <c r="E106" s="201">
        <f t="shared" si="24"/>
        <v>0</v>
      </c>
      <c r="F106" s="201">
        <f t="shared" si="25"/>
        <v>0</v>
      </c>
      <c r="G106" s="201">
        <f t="shared" si="25"/>
        <v>0</v>
      </c>
      <c r="H106" s="201">
        <f t="shared" si="26"/>
        <v>0</v>
      </c>
      <c r="I106" s="201">
        <f t="shared" si="26"/>
        <v>0</v>
      </c>
      <c r="J106" s="201">
        <f t="shared" si="27"/>
        <v>0</v>
      </c>
      <c r="K106" s="194">
        <f t="shared" si="28"/>
        <v>0</v>
      </c>
      <c r="T106" s="407">
        <f t="shared" si="29"/>
        <v>0</v>
      </c>
      <c r="U106" s="407">
        <f t="shared" si="19"/>
        <v>0</v>
      </c>
      <c r="V106" s="407">
        <f t="shared" si="30"/>
        <v>0</v>
      </c>
      <c r="W106" s="201">
        <f t="shared" si="20"/>
        <v>0</v>
      </c>
    </row>
    <row r="107" spans="1:23">
      <c r="A107" s="200" t="str">
        <f t="shared" si="21"/>
        <v>BD 4</v>
      </c>
      <c r="B107" s="236">
        <f t="shared" si="22"/>
        <v>0</v>
      </c>
      <c r="C107" s="201">
        <f t="shared" si="23"/>
        <v>0</v>
      </c>
      <c r="D107" s="201">
        <f t="shared" si="31"/>
        <v>0</v>
      </c>
      <c r="E107" s="201">
        <f t="shared" si="24"/>
        <v>0</v>
      </c>
      <c r="F107" s="201">
        <f t="shared" si="25"/>
        <v>0</v>
      </c>
      <c r="G107" s="201">
        <f t="shared" si="25"/>
        <v>0</v>
      </c>
      <c r="H107" s="201">
        <f t="shared" si="26"/>
        <v>0</v>
      </c>
      <c r="I107" s="201">
        <f t="shared" si="26"/>
        <v>0</v>
      </c>
      <c r="J107" s="201">
        <f t="shared" si="27"/>
        <v>0</v>
      </c>
      <c r="K107" s="194">
        <f t="shared" si="28"/>
        <v>0</v>
      </c>
      <c r="T107" s="407">
        <f t="shared" si="29"/>
        <v>0</v>
      </c>
      <c r="U107" s="407">
        <f t="shared" si="19"/>
        <v>0</v>
      </c>
      <c r="V107" s="407">
        <f t="shared" si="30"/>
        <v>0</v>
      </c>
      <c r="W107" s="201">
        <f t="shared" si="20"/>
        <v>0</v>
      </c>
    </row>
    <row r="108" spans="1:23">
      <c r="A108" s="199" t="str">
        <f t="shared" si="21"/>
        <v>BD 5</v>
      </c>
      <c r="B108" s="235">
        <f t="shared" si="22"/>
        <v>0</v>
      </c>
      <c r="C108" s="201">
        <f t="shared" si="23"/>
        <v>0</v>
      </c>
      <c r="D108" s="201">
        <f t="shared" si="31"/>
        <v>0</v>
      </c>
      <c r="E108" s="201">
        <f t="shared" si="24"/>
        <v>0</v>
      </c>
      <c r="F108" s="201">
        <f t="shared" si="25"/>
        <v>0</v>
      </c>
      <c r="G108" s="201">
        <f t="shared" si="25"/>
        <v>0</v>
      </c>
      <c r="H108" s="201">
        <f t="shared" si="26"/>
        <v>0</v>
      </c>
      <c r="I108" s="201">
        <f t="shared" si="26"/>
        <v>0</v>
      </c>
      <c r="J108" s="201">
        <f t="shared" si="27"/>
        <v>0</v>
      </c>
      <c r="K108" s="194">
        <f t="shared" si="28"/>
        <v>0</v>
      </c>
      <c r="T108" s="407">
        <f t="shared" si="29"/>
        <v>0</v>
      </c>
      <c r="U108" s="407">
        <f t="shared" si="19"/>
        <v>0</v>
      </c>
      <c r="V108" s="407">
        <f t="shared" si="30"/>
        <v>0</v>
      </c>
      <c r="W108" s="201">
        <f t="shared" si="20"/>
        <v>0</v>
      </c>
    </row>
    <row r="109" spans="1:23">
      <c r="A109" s="200" t="str">
        <f t="shared" si="21"/>
        <v>BD 6</v>
      </c>
      <c r="B109" s="236">
        <f t="shared" si="22"/>
        <v>0</v>
      </c>
      <c r="C109" s="201">
        <f t="shared" si="23"/>
        <v>0</v>
      </c>
      <c r="D109" s="201">
        <f t="shared" si="31"/>
        <v>0</v>
      </c>
      <c r="E109" s="201">
        <f t="shared" si="24"/>
        <v>0</v>
      </c>
      <c r="F109" s="201">
        <f t="shared" si="25"/>
        <v>0</v>
      </c>
      <c r="G109" s="201">
        <f t="shared" si="25"/>
        <v>0</v>
      </c>
      <c r="H109" s="201">
        <f t="shared" si="26"/>
        <v>0</v>
      </c>
      <c r="I109" s="201">
        <f t="shared" si="26"/>
        <v>0</v>
      </c>
      <c r="J109" s="201">
        <f t="shared" si="27"/>
        <v>0</v>
      </c>
      <c r="K109" s="194">
        <f t="shared" si="28"/>
        <v>0</v>
      </c>
      <c r="T109" s="407">
        <f t="shared" si="29"/>
        <v>0</v>
      </c>
      <c r="U109" s="407">
        <f t="shared" si="19"/>
        <v>0</v>
      </c>
      <c r="V109" s="407">
        <f t="shared" si="30"/>
        <v>0</v>
      </c>
      <c r="W109" s="201">
        <f t="shared" si="20"/>
        <v>0</v>
      </c>
    </row>
    <row r="110" spans="1:23">
      <c r="A110" s="199" t="str">
        <f t="shared" si="21"/>
        <v>BD 7</v>
      </c>
      <c r="B110" s="235">
        <f t="shared" si="22"/>
        <v>0</v>
      </c>
      <c r="C110" s="201">
        <f t="shared" si="23"/>
        <v>0</v>
      </c>
      <c r="D110" s="201">
        <f t="shared" si="31"/>
        <v>0</v>
      </c>
      <c r="E110" s="201">
        <f t="shared" si="24"/>
        <v>0</v>
      </c>
      <c r="F110" s="201">
        <f t="shared" si="25"/>
        <v>0</v>
      </c>
      <c r="G110" s="201">
        <f t="shared" si="25"/>
        <v>0</v>
      </c>
      <c r="H110" s="201">
        <f t="shared" si="26"/>
        <v>0</v>
      </c>
      <c r="I110" s="201">
        <f t="shared" si="26"/>
        <v>0</v>
      </c>
      <c r="J110" s="201">
        <f t="shared" si="27"/>
        <v>0</v>
      </c>
      <c r="K110" s="194">
        <f t="shared" si="28"/>
        <v>0</v>
      </c>
      <c r="T110" s="407">
        <f t="shared" si="29"/>
        <v>0</v>
      </c>
      <c r="U110" s="407">
        <f t="shared" si="19"/>
        <v>0</v>
      </c>
      <c r="V110" s="407">
        <f t="shared" si="30"/>
        <v>0</v>
      </c>
      <c r="W110" s="201">
        <f>IF(T110=0,0,1-V110)</f>
        <v>0</v>
      </c>
    </row>
    <row r="111" spans="1:23">
      <c r="A111" s="200" t="str">
        <f t="shared" si="21"/>
        <v>BD 8</v>
      </c>
      <c r="B111" s="236">
        <f t="shared" si="22"/>
        <v>0</v>
      </c>
      <c r="C111" s="201">
        <f t="shared" si="23"/>
        <v>0</v>
      </c>
      <c r="D111" s="201">
        <f t="shared" si="31"/>
        <v>0</v>
      </c>
      <c r="E111" s="201">
        <f t="shared" si="24"/>
        <v>0</v>
      </c>
      <c r="F111" s="201">
        <f t="shared" si="25"/>
        <v>0</v>
      </c>
      <c r="G111" s="201">
        <f t="shared" si="25"/>
        <v>0</v>
      </c>
      <c r="H111" s="201">
        <f t="shared" si="26"/>
        <v>0</v>
      </c>
      <c r="I111" s="201">
        <f t="shared" si="26"/>
        <v>0</v>
      </c>
      <c r="J111" s="201">
        <f t="shared" si="27"/>
        <v>0</v>
      </c>
      <c r="K111" s="194">
        <f t="shared" si="28"/>
        <v>0</v>
      </c>
      <c r="T111" s="407">
        <f t="shared" si="29"/>
        <v>0</v>
      </c>
      <c r="U111" s="407">
        <f t="shared" si="19"/>
        <v>0</v>
      </c>
      <c r="V111" s="407">
        <f t="shared" si="30"/>
        <v>0</v>
      </c>
      <c r="W111" s="201">
        <f t="shared" ref="W111:W128" si="32">IF(T111=0,0,1-V111)</f>
        <v>0</v>
      </c>
    </row>
    <row r="112" spans="1:23">
      <c r="A112" s="199" t="str">
        <f t="shared" si="21"/>
        <v>BD 9</v>
      </c>
      <c r="B112" s="235">
        <f t="shared" si="22"/>
        <v>0</v>
      </c>
      <c r="C112" s="201">
        <f t="shared" si="23"/>
        <v>0</v>
      </c>
      <c r="D112" s="201">
        <f t="shared" si="31"/>
        <v>0</v>
      </c>
      <c r="E112" s="201">
        <f t="shared" si="24"/>
        <v>0</v>
      </c>
      <c r="F112" s="201">
        <f t="shared" si="25"/>
        <v>0</v>
      </c>
      <c r="G112" s="201">
        <f t="shared" si="25"/>
        <v>0</v>
      </c>
      <c r="H112" s="201">
        <f t="shared" si="26"/>
        <v>0</v>
      </c>
      <c r="I112" s="201">
        <f t="shared" si="26"/>
        <v>0</v>
      </c>
      <c r="J112" s="201">
        <f t="shared" si="27"/>
        <v>0</v>
      </c>
      <c r="K112" s="194">
        <f t="shared" si="28"/>
        <v>0</v>
      </c>
      <c r="T112" s="407">
        <f t="shared" si="29"/>
        <v>0</v>
      </c>
      <c r="U112" s="407">
        <f t="shared" si="19"/>
        <v>0</v>
      </c>
      <c r="V112" s="407">
        <f t="shared" si="30"/>
        <v>0</v>
      </c>
      <c r="W112" s="201">
        <f t="shared" si="32"/>
        <v>0</v>
      </c>
    </row>
    <row r="113" spans="1:23">
      <c r="A113" s="200" t="str">
        <f t="shared" si="21"/>
        <v>BD 10</v>
      </c>
      <c r="B113" s="236">
        <f t="shared" si="22"/>
        <v>0</v>
      </c>
      <c r="C113" s="201">
        <f t="shared" si="23"/>
        <v>0</v>
      </c>
      <c r="D113" s="201">
        <f t="shared" si="31"/>
        <v>0</v>
      </c>
      <c r="E113" s="201">
        <f t="shared" si="24"/>
        <v>0</v>
      </c>
      <c r="F113" s="201">
        <f t="shared" si="25"/>
        <v>0</v>
      </c>
      <c r="G113" s="201">
        <f t="shared" si="25"/>
        <v>0</v>
      </c>
      <c r="H113" s="201">
        <f t="shared" si="26"/>
        <v>0</v>
      </c>
      <c r="I113" s="201">
        <f t="shared" si="26"/>
        <v>0</v>
      </c>
      <c r="J113" s="201">
        <f t="shared" si="27"/>
        <v>0</v>
      </c>
      <c r="K113" s="194">
        <f t="shared" si="28"/>
        <v>0</v>
      </c>
      <c r="T113" s="407">
        <f t="shared" si="29"/>
        <v>0</v>
      </c>
      <c r="U113" s="407">
        <f t="shared" si="19"/>
        <v>0</v>
      </c>
      <c r="V113" s="407">
        <f t="shared" si="30"/>
        <v>0</v>
      </c>
      <c r="W113" s="201">
        <f t="shared" si="32"/>
        <v>0</v>
      </c>
    </row>
    <row r="114" spans="1:23">
      <c r="A114" s="199" t="str">
        <f t="shared" si="21"/>
        <v>BD 11</v>
      </c>
      <c r="B114" s="235">
        <f t="shared" si="22"/>
        <v>0</v>
      </c>
      <c r="C114" s="201">
        <f t="shared" si="23"/>
        <v>0</v>
      </c>
      <c r="D114" s="201">
        <f t="shared" si="31"/>
        <v>0</v>
      </c>
      <c r="E114" s="201">
        <f t="shared" si="24"/>
        <v>0</v>
      </c>
      <c r="F114" s="201">
        <f t="shared" si="25"/>
        <v>0</v>
      </c>
      <c r="G114" s="201">
        <f t="shared" si="25"/>
        <v>0</v>
      </c>
      <c r="H114" s="201">
        <f t="shared" si="26"/>
        <v>0</v>
      </c>
      <c r="I114" s="201">
        <f t="shared" si="26"/>
        <v>0</v>
      </c>
      <c r="J114" s="201">
        <f t="shared" si="27"/>
        <v>0</v>
      </c>
      <c r="K114" s="194">
        <f t="shared" si="28"/>
        <v>0</v>
      </c>
      <c r="T114" s="407">
        <f t="shared" si="29"/>
        <v>0</v>
      </c>
      <c r="U114" s="407">
        <f t="shared" si="19"/>
        <v>0</v>
      </c>
      <c r="V114" s="407">
        <f t="shared" si="30"/>
        <v>0</v>
      </c>
      <c r="W114" s="201">
        <f t="shared" si="32"/>
        <v>0</v>
      </c>
    </row>
    <row r="115" spans="1:23">
      <c r="A115" s="200" t="str">
        <f t="shared" si="21"/>
        <v>BD 12</v>
      </c>
      <c r="B115" s="236">
        <f t="shared" si="22"/>
        <v>0</v>
      </c>
      <c r="C115" s="201">
        <f t="shared" si="23"/>
        <v>0</v>
      </c>
      <c r="D115" s="201">
        <f t="shared" si="31"/>
        <v>0</v>
      </c>
      <c r="E115" s="201">
        <f t="shared" si="24"/>
        <v>0</v>
      </c>
      <c r="F115" s="201">
        <f t="shared" si="25"/>
        <v>0</v>
      </c>
      <c r="G115" s="201">
        <f t="shared" si="25"/>
        <v>0</v>
      </c>
      <c r="H115" s="201">
        <f t="shared" si="26"/>
        <v>0</v>
      </c>
      <c r="I115" s="201">
        <f t="shared" si="26"/>
        <v>0</v>
      </c>
      <c r="J115" s="201">
        <f t="shared" si="27"/>
        <v>0</v>
      </c>
      <c r="K115" s="194">
        <f t="shared" si="28"/>
        <v>0</v>
      </c>
      <c r="T115" s="407">
        <f t="shared" si="29"/>
        <v>0</v>
      </c>
      <c r="U115" s="407">
        <f t="shared" si="19"/>
        <v>0</v>
      </c>
      <c r="V115" s="407">
        <f t="shared" si="30"/>
        <v>0</v>
      </c>
      <c r="W115" s="201">
        <f t="shared" si="32"/>
        <v>0</v>
      </c>
    </row>
    <row r="116" spans="1:23">
      <c r="A116" s="199" t="str">
        <f t="shared" si="21"/>
        <v>BD 13</v>
      </c>
      <c r="B116" s="235">
        <f t="shared" si="22"/>
        <v>0</v>
      </c>
      <c r="C116" s="201">
        <f t="shared" si="23"/>
        <v>0</v>
      </c>
      <c r="D116" s="201">
        <f t="shared" si="31"/>
        <v>0</v>
      </c>
      <c r="E116" s="201">
        <f t="shared" si="24"/>
        <v>0</v>
      </c>
      <c r="F116" s="201">
        <f t="shared" si="25"/>
        <v>0</v>
      </c>
      <c r="G116" s="201">
        <f t="shared" si="25"/>
        <v>0</v>
      </c>
      <c r="H116" s="201">
        <f t="shared" si="26"/>
        <v>0</v>
      </c>
      <c r="I116" s="201">
        <f t="shared" si="26"/>
        <v>0</v>
      </c>
      <c r="J116" s="201">
        <f t="shared" si="27"/>
        <v>0</v>
      </c>
      <c r="K116" s="194">
        <f t="shared" si="28"/>
        <v>0</v>
      </c>
      <c r="T116" s="407">
        <f t="shared" si="29"/>
        <v>0</v>
      </c>
      <c r="U116" s="407">
        <f t="shared" si="19"/>
        <v>0</v>
      </c>
      <c r="V116" s="407">
        <f t="shared" si="30"/>
        <v>0</v>
      </c>
      <c r="W116" s="201">
        <f t="shared" si="32"/>
        <v>0</v>
      </c>
    </row>
    <row r="117" spans="1:23">
      <c r="A117" s="200" t="str">
        <f t="shared" si="21"/>
        <v>BD 14</v>
      </c>
      <c r="B117" s="236">
        <f t="shared" si="22"/>
        <v>0</v>
      </c>
      <c r="C117" s="201">
        <f t="shared" si="23"/>
        <v>0</v>
      </c>
      <c r="D117" s="201">
        <f t="shared" si="31"/>
        <v>0</v>
      </c>
      <c r="E117" s="201">
        <f t="shared" si="24"/>
        <v>0</v>
      </c>
      <c r="F117" s="201">
        <f t="shared" si="25"/>
        <v>0</v>
      </c>
      <c r="G117" s="201">
        <f t="shared" si="25"/>
        <v>0</v>
      </c>
      <c r="H117" s="201">
        <f t="shared" si="26"/>
        <v>0</v>
      </c>
      <c r="I117" s="201">
        <f t="shared" si="26"/>
        <v>0</v>
      </c>
      <c r="J117" s="201">
        <f t="shared" si="27"/>
        <v>0</v>
      </c>
      <c r="K117" s="194">
        <f t="shared" si="28"/>
        <v>0</v>
      </c>
      <c r="T117" s="407">
        <f t="shared" si="29"/>
        <v>0</v>
      </c>
      <c r="U117" s="407">
        <f t="shared" si="19"/>
        <v>0</v>
      </c>
      <c r="V117" s="407">
        <f t="shared" si="30"/>
        <v>0</v>
      </c>
      <c r="W117" s="201">
        <f t="shared" si="32"/>
        <v>0</v>
      </c>
    </row>
    <row r="118" spans="1:23">
      <c r="A118" s="199" t="str">
        <f t="shared" si="21"/>
        <v>BD 15</v>
      </c>
      <c r="B118" s="235">
        <f t="shared" si="22"/>
        <v>0</v>
      </c>
      <c r="C118" s="201">
        <f t="shared" si="23"/>
        <v>0</v>
      </c>
      <c r="D118" s="201">
        <f t="shared" si="31"/>
        <v>0</v>
      </c>
      <c r="E118" s="201">
        <f t="shared" si="24"/>
        <v>0</v>
      </c>
      <c r="F118" s="201">
        <f t="shared" si="25"/>
        <v>0</v>
      </c>
      <c r="G118" s="201">
        <f t="shared" si="25"/>
        <v>0</v>
      </c>
      <c r="H118" s="201">
        <f t="shared" si="26"/>
        <v>0</v>
      </c>
      <c r="I118" s="201">
        <f t="shared" si="26"/>
        <v>0</v>
      </c>
      <c r="J118" s="201">
        <f t="shared" si="27"/>
        <v>0</v>
      </c>
      <c r="K118" s="194">
        <f t="shared" si="28"/>
        <v>0</v>
      </c>
      <c r="T118" s="407">
        <f t="shared" si="29"/>
        <v>0</v>
      </c>
      <c r="U118" s="407">
        <f t="shared" si="19"/>
        <v>0</v>
      </c>
      <c r="V118" s="407">
        <f t="shared" si="30"/>
        <v>0</v>
      </c>
      <c r="W118" s="201">
        <f t="shared" si="32"/>
        <v>0</v>
      </c>
    </row>
    <row r="119" spans="1:23">
      <c r="A119" s="200" t="str">
        <f t="shared" si="21"/>
        <v>BD 16</v>
      </c>
      <c r="B119" s="236">
        <f t="shared" si="22"/>
        <v>0</v>
      </c>
      <c r="C119" s="201">
        <f t="shared" si="23"/>
        <v>0</v>
      </c>
      <c r="D119" s="201">
        <f t="shared" si="31"/>
        <v>0</v>
      </c>
      <c r="E119" s="201">
        <f t="shared" si="24"/>
        <v>0</v>
      </c>
      <c r="F119" s="201">
        <f t="shared" si="25"/>
        <v>0</v>
      </c>
      <c r="G119" s="201">
        <f t="shared" si="25"/>
        <v>0</v>
      </c>
      <c r="H119" s="201">
        <f t="shared" si="26"/>
        <v>0</v>
      </c>
      <c r="I119" s="201">
        <f t="shared" si="26"/>
        <v>0</v>
      </c>
      <c r="J119" s="201">
        <f t="shared" si="27"/>
        <v>0</v>
      </c>
      <c r="K119" s="194">
        <f t="shared" si="28"/>
        <v>0</v>
      </c>
      <c r="T119" s="407">
        <f t="shared" si="29"/>
        <v>0</v>
      </c>
      <c r="U119" s="407">
        <f t="shared" si="19"/>
        <v>0</v>
      </c>
      <c r="V119" s="407">
        <f t="shared" si="30"/>
        <v>0</v>
      </c>
      <c r="W119" s="201">
        <f t="shared" si="32"/>
        <v>0</v>
      </c>
    </row>
    <row r="120" spans="1:23">
      <c r="A120" s="199" t="str">
        <f t="shared" si="21"/>
        <v>BD 17</v>
      </c>
      <c r="B120" s="235">
        <f t="shared" si="22"/>
        <v>0</v>
      </c>
      <c r="C120" s="201">
        <f t="shared" si="23"/>
        <v>0</v>
      </c>
      <c r="D120" s="201">
        <f t="shared" si="31"/>
        <v>0</v>
      </c>
      <c r="E120" s="201">
        <f t="shared" si="24"/>
        <v>0</v>
      </c>
      <c r="F120" s="201">
        <f t="shared" si="25"/>
        <v>0</v>
      </c>
      <c r="G120" s="201">
        <f t="shared" si="25"/>
        <v>0</v>
      </c>
      <c r="H120" s="201">
        <f t="shared" si="26"/>
        <v>0</v>
      </c>
      <c r="I120" s="201">
        <f t="shared" si="26"/>
        <v>0</v>
      </c>
      <c r="J120" s="201">
        <f t="shared" si="27"/>
        <v>0</v>
      </c>
      <c r="K120" s="194">
        <f t="shared" si="28"/>
        <v>0</v>
      </c>
      <c r="T120" s="407">
        <f t="shared" si="29"/>
        <v>0</v>
      </c>
      <c r="U120" s="407">
        <f t="shared" si="19"/>
        <v>0</v>
      </c>
      <c r="V120" s="407">
        <f t="shared" si="30"/>
        <v>0</v>
      </c>
      <c r="W120" s="201">
        <f t="shared" si="32"/>
        <v>0</v>
      </c>
    </row>
    <row r="121" spans="1:23">
      <c r="A121" s="200" t="str">
        <f t="shared" si="21"/>
        <v>BD 18</v>
      </c>
      <c r="B121" s="236">
        <f t="shared" si="22"/>
        <v>0</v>
      </c>
      <c r="C121" s="201">
        <f t="shared" si="23"/>
        <v>0</v>
      </c>
      <c r="D121" s="201">
        <f t="shared" si="31"/>
        <v>0</v>
      </c>
      <c r="E121" s="201">
        <f t="shared" si="24"/>
        <v>0</v>
      </c>
      <c r="F121" s="201">
        <f t="shared" si="25"/>
        <v>0</v>
      </c>
      <c r="G121" s="201">
        <f t="shared" si="25"/>
        <v>0</v>
      </c>
      <c r="H121" s="201">
        <f t="shared" ref="H121:I128" si="33">U82</f>
        <v>0</v>
      </c>
      <c r="I121" s="201">
        <f t="shared" si="33"/>
        <v>0</v>
      </c>
      <c r="J121" s="201">
        <f t="shared" si="27"/>
        <v>0</v>
      </c>
      <c r="K121" s="194">
        <f t="shared" si="28"/>
        <v>0</v>
      </c>
      <c r="T121" s="407">
        <f t="shared" si="29"/>
        <v>0</v>
      </c>
      <c r="U121" s="407">
        <f t="shared" si="19"/>
        <v>0</v>
      </c>
      <c r="V121" s="407">
        <f t="shared" si="30"/>
        <v>0</v>
      </c>
      <c r="W121" s="201">
        <f t="shared" si="32"/>
        <v>0</v>
      </c>
    </row>
    <row r="122" spans="1:23">
      <c r="A122" s="199" t="str">
        <f t="shared" si="21"/>
        <v>BD 19</v>
      </c>
      <c r="B122" s="235">
        <f t="shared" si="22"/>
        <v>0</v>
      </c>
      <c r="C122" s="201">
        <f t="shared" si="23"/>
        <v>0</v>
      </c>
      <c r="D122" s="201">
        <f t="shared" si="31"/>
        <v>0</v>
      </c>
      <c r="E122" s="201">
        <f t="shared" si="24"/>
        <v>0</v>
      </c>
      <c r="F122" s="201">
        <f t="shared" si="25"/>
        <v>0</v>
      </c>
      <c r="G122" s="201">
        <f t="shared" si="25"/>
        <v>0</v>
      </c>
      <c r="H122" s="201">
        <f t="shared" si="33"/>
        <v>0</v>
      </c>
      <c r="I122" s="201">
        <f t="shared" si="33"/>
        <v>0</v>
      </c>
      <c r="J122" s="201">
        <f t="shared" si="27"/>
        <v>0</v>
      </c>
      <c r="K122" s="194">
        <f t="shared" si="28"/>
        <v>0</v>
      </c>
      <c r="T122" s="407">
        <f t="shared" si="29"/>
        <v>0</v>
      </c>
      <c r="U122" s="407">
        <f t="shared" si="19"/>
        <v>0</v>
      </c>
      <c r="V122" s="407">
        <f t="shared" si="30"/>
        <v>0</v>
      </c>
      <c r="W122" s="201">
        <f t="shared" si="32"/>
        <v>0</v>
      </c>
    </row>
    <row r="123" spans="1:23">
      <c r="A123" s="200" t="str">
        <f t="shared" si="21"/>
        <v>BD 20</v>
      </c>
      <c r="B123" s="236">
        <f t="shared" si="22"/>
        <v>0</v>
      </c>
      <c r="C123" s="201">
        <f t="shared" si="23"/>
        <v>0</v>
      </c>
      <c r="D123" s="201">
        <f t="shared" si="31"/>
        <v>0</v>
      </c>
      <c r="E123" s="201">
        <f t="shared" si="24"/>
        <v>0</v>
      </c>
      <c r="F123" s="201">
        <f t="shared" si="25"/>
        <v>0</v>
      </c>
      <c r="G123" s="201">
        <f t="shared" si="25"/>
        <v>0</v>
      </c>
      <c r="H123" s="201">
        <f t="shared" si="33"/>
        <v>0</v>
      </c>
      <c r="I123" s="201">
        <f t="shared" si="33"/>
        <v>0</v>
      </c>
      <c r="J123" s="201">
        <f t="shared" si="27"/>
        <v>0</v>
      </c>
      <c r="K123" s="194">
        <f t="shared" si="28"/>
        <v>0</v>
      </c>
      <c r="T123" s="407">
        <f t="shared" si="29"/>
        <v>0</v>
      </c>
      <c r="U123" s="407">
        <f t="shared" si="19"/>
        <v>0</v>
      </c>
      <c r="V123" s="407">
        <f t="shared" si="30"/>
        <v>0</v>
      </c>
      <c r="W123" s="201">
        <f t="shared" si="32"/>
        <v>0</v>
      </c>
    </row>
    <row r="124" spans="1:23">
      <c r="A124" s="199" t="str">
        <f t="shared" si="21"/>
        <v>BD 21</v>
      </c>
      <c r="B124" s="235">
        <f t="shared" si="22"/>
        <v>0</v>
      </c>
      <c r="C124" s="201">
        <f t="shared" si="23"/>
        <v>0</v>
      </c>
      <c r="D124" s="201">
        <f t="shared" si="31"/>
        <v>0</v>
      </c>
      <c r="E124" s="201">
        <f t="shared" si="24"/>
        <v>0</v>
      </c>
      <c r="F124" s="201">
        <f t="shared" si="25"/>
        <v>0</v>
      </c>
      <c r="G124" s="201">
        <f t="shared" si="25"/>
        <v>0</v>
      </c>
      <c r="H124" s="201">
        <f t="shared" si="33"/>
        <v>0</v>
      </c>
      <c r="I124" s="201">
        <f t="shared" si="33"/>
        <v>0</v>
      </c>
      <c r="J124" s="201">
        <f t="shared" si="27"/>
        <v>0</v>
      </c>
      <c r="K124" s="194">
        <f t="shared" si="28"/>
        <v>0</v>
      </c>
      <c r="T124" s="407">
        <f t="shared" si="29"/>
        <v>0</v>
      </c>
      <c r="U124" s="407">
        <f t="shared" si="19"/>
        <v>0</v>
      </c>
      <c r="V124" s="407">
        <f t="shared" si="30"/>
        <v>0</v>
      </c>
      <c r="W124" s="201">
        <f t="shared" si="32"/>
        <v>0</v>
      </c>
    </row>
    <row r="125" spans="1:23">
      <c r="A125" s="200" t="str">
        <f t="shared" si="21"/>
        <v>BD 22</v>
      </c>
      <c r="B125" s="236">
        <f t="shared" si="22"/>
        <v>0</v>
      </c>
      <c r="C125" s="201">
        <f t="shared" si="23"/>
        <v>0</v>
      </c>
      <c r="D125" s="201">
        <f t="shared" si="31"/>
        <v>0</v>
      </c>
      <c r="E125" s="201">
        <f t="shared" si="24"/>
        <v>0</v>
      </c>
      <c r="F125" s="201">
        <f t="shared" si="25"/>
        <v>0</v>
      </c>
      <c r="G125" s="201">
        <f t="shared" si="25"/>
        <v>0</v>
      </c>
      <c r="H125" s="201">
        <f t="shared" si="33"/>
        <v>0</v>
      </c>
      <c r="I125" s="201">
        <f t="shared" si="33"/>
        <v>0</v>
      </c>
      <c r="J125" s="201">
        <f t="shared" si="27"/>
        <v>0</v>
      </c>
      <c r="K125" s="194">
        <f t="shared" si="28"/>
        <v>0</v>
      </c>
      <c r="T125" s="407">
        <f t="shared" si="29"/>
        <v>0</v>
      </c>
      <c r="U125" s="407">
        <f t="shared" si="19"/>
        <v>0</v>
      </c>
      <c r="V125" s="407">
        <f t="shared" si="30"/>
        <v>0</v>
      </c>
      <c r="W125" s="201">
        <f t="shared" si="32"/>
        <v>0</v>
      </c>
    </row>
    <row r="126" spans="1:23">
      <c r="A126" s="199" t="str">
        <f t="shared" si="21"/>
        <v>BD 23</v>
      </c>
      <c r="B126" s="235">
        <f t="shared" si="22"/>
        <v>0</v>
      </c>
      <c r="C126" s="201">
        <f t="shared" si="23"/>
        <v>0</v>
      </c>
      <c r="D126" s="201">
        <f t="shared" si="31"/>
        <v>0</v>
      </c>
      <c r="E126" s="201">
        <f t="shared" si="24"/>
        <v>0</v>
      </c>
      <c r="F126" s="201">
        <f t="shared" si="25"/>
        <v>0</v>
      </c>
      <c r="G126" s="201">
        <f t="shared" si="25"/>
        <v>0</v>
      </c>
      <c r="H126" s="201">
        <f t="shared" si="33"/>
        <v>0</v>
      </c>
      <c r="I126" s="201">
        <f t="shared" si="33"/>
        <v>0</v>
      </c>
      <c r="J126" s="201">
        <f t="shared" si="27"/>
        <v>0</v>
      </c>
      <c r="K126" s="194">
        <f t="shared" si="28"/>
        <v>0</v>
      </c>
      <c r="T126" s="407">
        <f t="shared" si="29"/>
        <v>0</v>
      </c>
      <c r="U126" s="407">
        <f t="shared" si="19"/>
        <v>0</v>
      </c>
      <c r="V126" s="407">
        <f t="shared" si="30"/>
        <v>0</v>
      </c>
      <c r="W126" s="201">
        <f t="shared" si="32"/>
        <v>0</v>
      </c>
    </row>
    <row r="127" spans="1:23">
      <c r="A127" s="200" t="str">
        <f t="shared" si="21"/>
        <v>BD 24</v>
      </c>
      <c r="B127" s="236">
        <f t="shared" si="22"/>
        <v>0</v>
      </c>
      <c r="C127" s="201">
        <f t="shared" si="23"/>
        <v>0</v>
      </c>
      <c r="D127" s="201">
        <f t="shared" si="31"/>
        <v>0</v>
      </c>
      <c r="E127" s="201">
        <f t="shared" si="24"/>
        <v>0</v>
      </c>
      <c r="F127" s="201">
        <f t="shared" si="25"/>
        <v>0</v>
      </c>
      <c r="G127" s="201">
        <f t="shared" si="25"/>
        <v>0</v>
      </c>
      <c r="H127" s="201">
        <f t="shared" si="33"/>
        <v>0</v>
      </c>
      <c r="I127" s="201">
        <f t="shared" si="33"/>
        <v>0</v>
      </c>
      <c r="J127" s="201">
        <f t="shared" si="27"/>
        <v>0</v>
      </c>
      <c r="K127" s="194">
        <f t="shared" si="28"/>
        <v>0</v>
      </c>
      <c r="T127" s="407">
        <f t="shared" si="29"/>
        <v>0</v>
      </c>
      <c r="U127" s="407">
        <f t="shared" si="19"/>
        <v>0</v>
      </c>
      <c r="V127" s="407">
        <f t="shared" si="30"/>
        <v>0</v>
      </c>
      <c r="W127" s="201">
        <f t="shared" si="32"/>
        <v>0</v>
      </c>
    </row>
    <row r="128" spans="1:23">
      <c r="A128" s="199" t="str">
        <f t="shared" si="21"/>
        <v>BD 25</v>
      </c>
      <c r="B128" s="235">
        <f t="shared" si="22"/>
        <v>0</v>
      </c>
      <c r="C128" s="201">
        <f t="shared" si="23"/>
        <v>0</v>
      </c>
      <c r="D128" s="201">
        <f t="shared" si="31"/>
        <v>0</v>
      </c>
      <c r="E128" s="201">
        <f t="shared" si="24"/>
        <v>0</v>
      </c>
      <c r="F128" s="201">
        <f t="shared" si="25"/>
        <v>0</v>
      </c>
      <c r="G128" s="201">
        <f t="shared" si="25"/>
        <v>0</v>
      </c>
      <c r="H128" s="201">
        <f t="shared" si="33"/>
        <v>0</v>
      </c>
      <c r="I128" s="201">
        <f t="shared" si="33"/>
        <v>0</v>
      </c>
      <c r="J128" s="201">
        <f t="shared" si="27"/>
        <v>0</v>
      </c>
      <c r="K128" s="194">
        <f t="shared" si="28"/>
        <v>0</v>
      </c>
      <c r="T128" s="407">
        <f t="shared" si="29"/>
        <v>0</v>
      </c>
      <c r="U128" s="407">
        <f t="shared" si="19"/>
        <v>0</v>
      </c>
      <c r="V128" s="407">
        <f t="shared" si="30"/>
        <v>0</v>
      </c>
      <c r="W128" s="201">
        <f t="shared" si="32"/>
        <v>0</v>
      </c>
    </row>
    <row r="129" spans="1:22" ht="18.75">
      <c r="A129" s="335"/>
      <c r="B129" s="336"/>
      <c r="C129" s="203">
        <f>SUM(C104:C128)</f>
        <v>0</v>
      </c>
      <c r="D129" s="202"/>
      <c r="E129" s="203">
        <f>SUM(E104:E128)</f>
        <v>0</v>
      </c>
      <c r="F129" s="204">
        <f t="shared" ref="F129" si="34">IF(C129=0,0,E129/C129)</f>
        <v>0</v>
      </c>
      <c r="G129" s="202"/>
      <c r="H129" s="202"/>
      <c r="I129" s="202"/>
      <c r="J129" s="202"/>
      <c r="K129" s="337">
        <f>SUM(K104:K128)</f>
        <v>0</v>
      </c>
    </row>
    <row r="130" spans="1:22" ht="15.75" thickBot="1">
      <c r="A130" s="338"/>
      <c r="B130" s="339"/>
      <c r="C130" s="340" t="s">
        <v>49</v>
      </c>
      <c r="D130" s="341"/>
      <c r="E130" s="340" t="s">
        <v>49</v>
      </c>
      <c r="F130" s="340" t="s">
        <v>49</v>
      </c>
      <c r="G130" s="58"/>
      <c r="H130" s="58"/>
      <c r="I130" s="341"/>
      <c r="J130" s="342"/>
      <c r="K130" s="343" t="s">
        <v>49</v>
      </c>
    </row>
    <row r="131" spans="1:22">
      <c r="B131" s="284"/>
      <c r="C131" s="37"/>
      <c r="D131" s="37"/>
      <c r="E131" s="37"/>
      <c r="F131" s="37"/>
      <c r="G131" s="37"/>
      <c r="H131" s="37"/>
      <c r="I131" s="37"/>
    </row>
    <row r="132" spans="1:22">
      <c r="B132" s="284"/>
      <c r="C132" s="37"/>
      <c r="D132" s="37"/>
      <c r="E132" s="37"/>
      <c r="F132" s="37"/>
      <c r="G132" s="37"/>
      <c r="H132" s="37"/>
      <c r="I132" s="37"/>
    </row>
    <row r="133" spans="1:22" ht="21">
      <c r="A133" s="276" t="s">
        <v>50</v>
      </c>
      <c r="B133" s="306" t="s">
        <v>445</v>
      </c>
      <c r="C133" s="2"/>
      <c r="D133" s="2"/>
      <c r="E133" s="2"/>
      <c r="F133" s="2"/>
      <c r="G133" s="2"/>
      <c r="H133" s="2"/>
      <c r="I133" s="2"/>
      <c r="J133" s="277"/>
      <c r="K133" s="277"/>
      <c r="L133" s="278"/>
      <c r="M133" s="278"/>
      <c r="N133" s="278"/>
      <c r="O133" s="278"/>
    </row>
    <row r="134" spans="1:22">
      <c r="B134" s="284"/>
      <c r="C134" s="37"/>
      <c r="D134" s="37"/>
      <c r="E134" s="37"/>
      <c r="F134" s="37"/>
      <c r="G134" s="37"/>
      <c r="H134" s="37"/>
      <c r="I134" s="37"/>
    </row>
    <row r="135" spans="1:22" ht="15.75" thickBot="1">
      <c r="A135" s="281" t="s">
        <v>441</v>
      </c>
      <c r="B135" s="284"/>
      <c r="C135" s="37"/>
      <c r="D135" s="37"/>
      <c r="E135" s="37"/>
      <c r="F135" s="37"/>
      <c r="G135" s="37"/>
      <c r="H135" s="37"/>
      <c r="I135" s="37"/>
    </row>
    <row r="136" spans="1:22" ht="45" customHeight="1">
      <c r="A136" s="561" t="s">
        <v>2</v>
      </c>
      <c r="B136" s="612" t="s">
        <v>51</v>
      </c>
      <c r="C136" s="42" t="s">
        <v>425</v>
      </c>
      <c r="D136" s="244" t="s">
        <v>430</v>
      </c>
      <c r="E136" s="593" t="s">
        <v>31</v>
      </c>
      <c r="F136" s="244" t="s">
        <v>431</v>
      </c>
      <c r="G136" s="593" t="s">
        <v>52</v>
      </c>
      <c r="H136" s="593" t="s">
        <v>34</v>
      </c>
      <c r="I136" s="43" t="s">
        <v>35</v>
      </c>
      <c r="T136" s="621"/>
      <c r="U136" s="621"/>
      <c r="V136" s="621"/>
    </row>
    <row r="137" spans="1:22">
      <c r="A137" s="611"/>
      <c r="B137" s="613"/>
      <c r="C137" s="327" t="s">
        <v>147</v>
      </c>
      <c r="D137" s="245" t="s">
        <v>147</v>
      </c>
      <c r="E137" s="594"/>
      <c r="F137" s="246" t="s">
        <v>255</v>
      </c>
      <c r="G137" s="594"/>
      <c r="H137" s="594"/>
      <c r="I137" s="328" t="s">
        <v>269</v>
      </c>
      <c r="T137" s="621"/>
      <c r="U137" s="621"/>
      <c r="V137" s="621"/>
    </row>
    <row r="138" spans="1:22">
      <c r="A138" s="611"/>
      <c r="B138" s="602" t="s">
        <v>24</v>
      </c>
      <c r="C138" s="344" t="s">
        <v>37</v>
      </c>
      <c r="D138" s="345" t="s">
        <v>53</v>
      </c>
      <c r="E138" s="345" t="s">
        <v>54</v>
      </c>
      <c r="F138" s="345" t="s">
        <v>38</v>
      </c>
      <c r="G138" s="345" t="s">
        <v>39</v>
      </c>
      <c r="H138" s="345" t="s">
        <v>40</v>
      </c>
      <c r="I138" s="346" t="s">
        <v>41</v>
      </c>
      <c r="T138" s="408"/>
      <c r="U138" s="408"/>
      <c r="V138" s="408"/>
    </row>
    <row r="139" spans="1:22" ht="15.75" thickBot="1">
      <c r="A139" s="562"/>
      <c r="B139" s="603"/>
      <c r="C139" s="347"/>
      <c r="D139" s="348"/>
      <c r="E139" s="349" t="s">
        <v>55</v>
      </c>
      <c r="F139" s="348"/>
      <c r="G139" s="348"/>
      <c r="H139" s="349" t="s">
        <v>56</v>
      </c>
      <c r="I139" s="350" t="s">
        <v>57</v>
      </c>
      <c r="T139" s="408"/>
      <c r="U139" s="408"/>
      <c r="V139" s="408"/>
    </row>
    <row r="140" spans="1:22">
      <c r="A140" s="199" t="str">
        <f>A104</f>
        <v>BD 1</v>
      </c>
      <c r="B140" s="235" t="str">
        <f>AA65</f>
        <v>glass</v>
      </c>
      <c r="C140" s="201">
        <f t="shared" ref="C140:C161" si="35">C104</f>
        <v>0</v>
      </c>
      <c r="D140" s="201">
        <f t="shared" ref="D140:D161" si="36">E104</f>
        <v>0</v>
      </c>
      <c r="E140" s="201">
        <f>IF(C140=0,0,D140/C140)</f>
        <v>0</v>
      </c>
      <c r="F140" s="201">
        <f t="shared" ref="F140:F161" si="37">W65</f>
        <v>5.8940000000000001</v>
      </c>
      <c r="G140" s="210">
        <f>Z65</f>
        <v>5</v>
      </c>
      <c r="H140" s="201">
        <f>E140*F140*G140</f>
        <v>0</v>
      </c>
      <c r="I140" s="194">
        <f>C140*H140</f>
        <v>0</v>
      </c>
      <c r="T140" s="409"/>
      <c r="U140" s="409"/>
      <c r="V140" s="409"/>
    </row>
    <row r="141" spans="1:22">
      <c r="A141" s="200" t="str">
        <f t="shared" ref="A141:A156" si="38">A105</f>
        <v>BD 2</v>
      </c>
      <c r="B141" s="236">
        <f t="shared" ref="B141:B164" si="39">AA66</f>
        <v>0</v>
      </c>
      <c r="C141" s="188">
        <f t="shared" si="35"/>
        <v>0</v>
      </c>
      <c r="D141" s="188">
        <f t="shared" si="36"/>
        <v>0</v>
      </c>
      <c r="E141" s="188">
        <f t="shared" ref="E141:E165" si="40">IF(C141=0,0,D141/C141)</f>
        <v>0</v>
      </c>
      <c r="F141" s="188">
        <f t="shared" si="37"/>
        <v>0</v>
      </c>
      <c r="G141" s="211">
        <f t="shared" ref="G141:G164" si="41">Z66</f>
        <v>5</v>
      </c>
      <c r="H141" s="188">
        <f t="shared" ref="H141:H164" si="42">E141*F141*G141</f>
        <v>0</v>
      </c>
      <c r="I141" s="189">
        <f t="shared" ref="I141:I162" si="43">C141*H141</f>
        <v>0</v>
      </c>
      <c r="T141" s="409"/>
      <c r="U141" s="409"/>
      <c r="V141" s="409"/>
    </row>
    <row r="142" spans="1:22">
      <c r="A142" s="200" t="str">
        <f t="shared" si="38"/>
        <v>BD 3</v>
      </c>
      <c r="B142" s="236">
        <f t="shared" si="39"/>
        <v>0</v>
      </c>
      <c r="C142" s="188">
        <f t="shared" si="35"/>
        <v>0</v>
      </c>
      <c r="D142" s="188">
        <f t="shared" si="36"/>
        <v>0</v>
      </c>
      <c r="E142" s="188">
        <f t="shared" si="40"/>
        <v>0</v>
      </c>
      <c r="F142" s="188">
        <f t="shared" si="37"/>
        <v>0</v>
      </c>
      <c r="G142" s="211">
        <f t="shared" si="41"/>
        <v>5</v>
      </c>
      <c r="H142" s="188">
        <f t="shared" si="42"/>
        <v>0</v>
      </c>
      <c r="I142" s="189">
        <f t="shared" si="43"/>
        <v>0</v>
      </c>
      <c r="T142" s="409"/>
      <c r="U142" s="409"/>
      <c r="V142" s="409"/>
    </row>
    <row r="143" spans="1:22">
      <c r="A143" s="200" t="str">
        <f t="shared" si="38"/>
        <v>BD 4</v>
      </c>
      <c r="B143" s="236">
        <f t="shared" si="39"/>
        <v>0</v>
      </c>
      <c r="C143" s="188">
        <f t="shared" si="35"/>
        <v>0</v>
      </c>
      <c r="D143" s="188">
        <f t="shared" si="36"/>
        <v>0</v>
      </c>
      <c r="E143" s="188">
        <f t="shared" si="40"/>
        <v>0</v>
      </c>
      <c r="F143" s="188">
        <f t="shared" si="37"/>
        <v>0</v>
      </c>
      <c r="G143" s="211">
        <f t="shared" si="41"/>
        <v>5</v>
      </c>
      <c r="H143" s="188">
        <f t="shared" si="42"/>
        <v>0</v>
      </c>
      <c r="I143" s="189">
        <f t="shared" si="43"/>
        <v>0</v>
      </c>
      <c r="T143" s="409"/>
      <c r="U143" s="409"/>
      <c r="V143" s="409"/>
    </row>
    <row r="144" spans="1:22">
      <c r="A144" s="200" t="str">
        <f t="shared" si="38"/>
        <v>BD 5</v>
      </c>
      <c r="B144" s="236">
        <f t="shared" si="39"/>
        <v>0</v>
      </c>
      <c r="C144" s="188">
        <f t="shared" si="35"/>
        <v>0</v>
      </c>
      <c r="D144" s="188">
        <f t="shared" si="36"/>
        <v>0</v>
      </c>
      <c r="E144" s="188">
        <f t="shared" si="40"/>
        <v>0</v>
      </c>
      <c r="F144" s="188">
        <f t="shared" si="37"/>
        <v>0</v>
      </c>
      <c r="G144" s="211">
        <f t="shared" si="41"/>
        <v>5</v>
      </c>
      <c r="H144" s="188">
        <f t="shared" si="42"/>
        <v>0</v>
      </c>
      <c r="I144" s="189">
        <f t="shared" si="43"/>
        <v>0</v>
      </c>
      <c r="T144" s="409"/>
      <c r="U144" s="409"/>
      <c r="V144" s="409"/>
    </row>
    <row r="145" spans="1:22">
      <c r="A145" s="200" t="str">
        <f t="shared" si="38"/>
        <v>BD 6</v>
      </c>
      <c r="B145" s="236">
        <f t="shared" si="39"/>
        <v>0</v>
      </c>
      <c r="C145" s="188">
        <f t="shared" si="35"/>
        <v>0</v>
      </c>
      <c r="D145" s="188">
        <f t="shared" si="36"/>
        <v>0</v>
      </c>
      <c r="E145" s="188">
        <f t="shared" si="40"/>
        <v>0</v>
      </c>
      <c r="F145" s="188">
        <f t="shared" si="37"/>
        <v>0</v>
      </c>
      <c r="G145" s="211">
        <f t="shared" si="41"/>
        <v>5</v>
      </c>
      <c r="H145" s="188">
        <f t="shared" si="42"/>
        <v>0</v>
      </c>
      <c r="I145" s="189">
        <f t="shared" si="43"/>
        <v>0</v>
      </c>
      <c r="T145" s="409"/>
      <c r="U145" s="409"/>
      <c r="V145" s="409"/>
    </row>
    <row r="146" spans="1:22">
      <c r="A146" s="200" t="str">
        <f t="shared" si="38"/>
        <v>BD 7</v>
      </c>
      <c r="B146" s="236">
        <f t="shared" si="39"/>
        <v>0</v>
      </c>
      <c r="C146" s="188">
        <f t="shared" si="35"/>
        <v>0</v>
      </c>
      <c r="D146" s="188">
        <f t="shared" si="36"/>
        <v>0</v>
      </c>
      <c r="E146" s="188">
        <f t="shared" si="40"/>
        <v>0</v>
      </c>
      <c r="F146" s="188">
        <f t="shared" si="37"/>
        <v>0</v>
      </c>
      <c r="G146" s="211">
        <f t="shared" si="41"/>
        <v>5</v>
      </c>
      <c r="H146" s="188">
        <f t="shared" si="42"/>
        <v>0</v>
      </c>
      <c r="I146" s="189">
        <f t="shared" si="43"/>
        <v>0</v>
      </c>
      <c r="T146" s="409"/>
      <c r="U146" s="409"/>
      <c r="V146" s="409"/>
    </row>
    <row r="147" spans="1:22">
      <c r="A147" s="200" t="str">
        <f t="shared" si="38"/>
        <v>BD 8</v>
      </c>
      <c r="B147" s="236">
        <f t="shared" si="39"/>
        <v>0</v>
      </c>
      <c r="C147" s="188">
        <f t="shared" si="35"/>
        <v>0</v>
      </c>
      <c r="D147" s="188">
        <f t="shared" si="36"/>
        <v>0</v>
      </c>
      <c r="E147" s="188">
        <f t="shared" ref="E147:E151" si="44">IF(C147=0,0,D147/C147)</f>
        <v>0</v>
      </c>
      <c r="F147" s="188">
        <f t="shared" si="37"/>
        <v>0</v>
      </c>
      <c r="G147" s="211">
        <f t="shared" si="41"/>
        <v>5</v>
      </c>
      <c r="H147" s="188">
        <f t="shared" ref="H147:H151" si="45">E147*F147*G147</f>
        <v>0</v>
      </c>
      <c r="I147" s="189">
        <f t="shared" ref="I147:I151" si="46">C147*H147</f>
        <v>0</v>
      </c>
      <c r="T147" s="409"/>
      <c r="U147" s="409"/>
      <c r="V147" s="409"/>
    </row>
    <row r="148" spans="1:22">
      <c r="A148" s="200" t="str">
        <f t="shared" si="38"/>
        <v>BD 9</v>
      </c>
      <c r="B148" s="236">
        <f t="shared" si="39"/>
        <v>0</v>
      </c>
      <c r="C148" s="188">
        <f t="shared" si="35"/>
        <v>0</v>
      </c>
      <c r="D148" s="188">
        <f t="shared" si="36"/>
        <v>0</v>
      </c>
      <c r="E148" s="188">
        <f t="shared" si="44"/>
        <v>0</v>
      </c>
      <c r="F148" s="188">
        <f t="shared" si="37"/>
        <v>0</v>
      </c>
      <c r="G148" s="211">
        <f t="shared" si="41"/>
        <v>5</v>
      </c>
      <c r="H148" s="188">
        <f t="shared" si="45"/>
        <v>0</v>
      </c>
      <c r="I148" s="189">
        <f t="shared" si="46"/>
        <v>0</v>
      </c>
      <c r="T148" s="409"/>
      <c r="U148" s="409"/>
      <c r="V148" s="409"/>
    </row>
    <row r="149" spans="1:22">
      <c r="A149" s="200" t="str">
        <f t="shared" si="38"/>
        <v>BD 10</v>
      </c>
      <c r="B149" s="236">
        <f t="shared" si="39"/>
        <v>0</v>
      </c>
      <c r="C149" s="188">
        <f t="shared" si="35"/>
        <v>0</v>
      </c>
      <c r="D149" s="188">
        <f t="shared" si="36"/>
        <v>0</v>
      </c>
      <c r="E149" s="188">
        <f t="shared" si="44"/>
        <v>0</v>
      </c>
      <c r="F149" s="188">
        <f t="shared" si="37"/>
        <v>0</v>
      </c>
      <c r="G149" s="211">
        <f t="shared" si="41"/>
        <v>5</v>
      </c>
      <c r="H149" s="188">
        <f t="shared" si="45"/>
        <v>0</v>
      </c>
      <c r="I149" s="189">
        <f t="shared" si="46"/>
        <v>0</v>
      </c>
      <c r="T149" s="409"/>
      <c r="U149" s="409"/>
      <c r="V149" s="409"/>
    </row>
    <row r="150" spans="1:22">
      <c r="A150" s="200" t="str">
        <f t="shared" si="38"/>
        <v>BD 11</v>
      </c>
      <c r="B150" s="236">
        <f t="shared" si="39"/>
        <v>0</v>
      </c>
      <c r="C150" s="188">
        <f t="shared" si="35"/>
        <v>0</v>
      </c>
      <c r="D150" s="188">
        <f t="shared" si="36"/>
        <v>0</v>
      </c>
      <c r="E150" s="188">
        <f t="shared" si="44"/>
        <v>0</v>
      </c>
      <c r="F150" s="188">
        <f t="shared" si="37"/>
        <v>0</v>
      </c>
      <c r="G150" s="211">
        <f t="shared" si="41"/>
        <v>5</v>
      </c>
      <c r="H150" s="188">
        <f t="shared" si="45"/>
        <v>0</v>
      </c>
      <c r="I150" s="189">
        <f t="shared" si="46"/>
        <v>0</v>
      </c>
      <c r="T150" s="409"/>
      <c r="U150" s="409"/>
      <c r="V150" s="409"/>
    </row>
    <row r="151" spans="1:22">
      <c r="A151" s="200" t="str">
        <f t="shared" si="38"/>
        <v>BD 12</v>
      </c>
      <c r="B151" s="236">
        <f t="shared" si="39"/>
        <v>0</v>
      </c>
      <c r="C151" s="188">
        <f t="shared" si="35"/>
        <v>0</v>
      </c>
      <c r="D151" s="188">
        <f t="shared" si="36"/>
        <v>0</v>
      </c>
      <c r="E151" s="188">
        <f t="shared" si="44"/>
        <v>0</v>
      </c>
      <c r="F151" s="188">
        <f t="shared" si="37"/>
        <v>0</v>
      </c>
      <c r="G151" s="211">
        <f t="shared" si="41"/>
        <v>5</v>
      </c>
      <c r="H151" s="188">
        <f t="shared" si="45"/>
        <v>0</v>
      </c>
      <c r="I151" s="189">
        <f t="shared" si="46"/>
        <v>0</v>
      </c>
      <c r="T151" s="409"/>
      <c r="U151" s="409"/>
      <c r="V151" s="409"/>
    </row>
    <row r="152" spans="1:22">
      <c r="A152" s="200" t="str">
        <f t="shared" si="38"/>
        <v>BD 13</v>
      </c>
      <c r="B152" s="236">
        <f t="shared" si="39"/>
        <v>0</v>
      </c>
      <c r="C152" s="188">
        <f t="shared" si="35"/>
        <v>0</v>
      </c>
      <c r="D152" s="188">
        <f t="shared" si="36"/>
        <v>0</v>
      </c>
      <c r="E152" s="188">
        <f t="shared" ref="E152:E156" si="47">IF(C152=0,0,D152/C152)</f>
        <v>0</v>
      </c>
      <c r="F152" s="188">
        <f t="shared" si="37"/>
        <v>0</v>
      </c>
      <c r="G152" s="211">
        <f t="shared" si="41"/>
        <v>5</v>
      </c>
      <c r="H152" s="188">
        <f t="shared" ref="H152:H156" si="48">E152*F152*G152</f>
        <v>0</v>
      </c>
      <c r="I152" s="189">
        <f t="shared" ref="I152:I156" si="49">C152*H152</f>
        <v>0</v>
      </c>
      <c r="T152" s="409"/>
      <c r="U152" s="409"/>
      <c r="V152" s="409"/>
    </row>
    <row r="153" spans="1:22">
      <c r="A153" s="200" t="str">
        <f t="shared" si="38"/>
        <v>BD 14</v>
      </c>
      <c r="B153" s="236">
        <f t="shared" si="39"/>
        <v>0</v>
      </c>
      <c r="C153" s="188">
        <f t="shared" si="35"/>
        <v>0</v>
      </c>
      <c r="D153" s="188">
        <f t="shared" si="36"/>
        <v>0</v>
      </c>
      <c r="E153" s="188">
        <f t="shared" si="47"/>
        <v>0</v>
      </c>
      <c r="F153" s="188">
        <f t="shared" si="37"/>
        <v>0</v>
      </c>
      <c r="G153" s="211">
        <f t="shared" si="41"/>
        <v>5</v>
      </c>
      <c r="H153" s="188">
        <f t="shared" si="48"/>
        <v>0</v>
      </c>
      <c r="I153" s="189">
        <f t="shared" si="49"/>
        <v>0</v>
      </c>
      <c r="T153" s="409"/>
      <c r="U153" s="409"/>
      <c r="V153" s="409"/>
    </row>
    <row r="154" spans="1:22">
      <c r="A154" s="200" t="str">
        <f t="shared" si="38"/>
        <v>BD 15</v>
      </c>
      <c r="B154" s="236">
        <f t="shared" si="39"/>
        <v>0</v>
      </c>
      <c r="C154" s="188">
        <f t="shared" si="35"/>
        <v>0</v>
      </c>
      <c r="D154" s="188">
        <f t="shared" si="36"/>
        <v>0</v>
      </c>
      <c r="E154" s="188">
        <f t="shared" si="47"/>
        <v>0</v>
      </c>
      <c r="F154" s="188">
        <f t="shared" si="37"/>
        <v>0</v>
      </c>
      <c r="G154" s="211">
        <f t="shared" si="41"/>
        <v>5</v>
      </c>
      <c r="H154" s="188">
        <f t="shared" si="48"/>
        <v>0</v>
      </c>
      <c r="I154" s="189">
        <f t="shared" si="49"/>
        <v>0</v>
      </c>
      <c r="T154" s="409"/>
      <c r="U154" s="409"/>
      <c r="V154" s="409"/>
    </row>
    <row r="155" spans="1:22">
      <c r="A155" s="200" t="str">
        <f t="shared" si="38"/>
        <v>BD 16</v>
      </c>
      <c r="B155" s="236">
        <f t="shared" si="39"/>
        <v>0</v>
      </c>
      <c r="C155" s="188">
        <f t="shared" si="35"/>
        <v>0</v>
      </c>
      <c r="D155" s="188">
        <f t="shared" si="36"/>
        <v>0</v>
      </c>
      <c r="E155" s="188">
        <f t="shared" si="47"/>
        <v>0</v>
      </c>
      <c r="F155" s="188">
        <f t="shared" si="37"/>
        <v>0</v>
      </c>
      <c r="G155" s="211">
        <f t="shared" si="41"/>
        <v>5</v>
      </c>
      <c r="H155" s="188">
        <f t="shared" si="48"/>
        <v>0</v>
      </c>
      <c r="I155" s="189">
        <f t="shared" si="49"/>
        <v>0</v>
      </c>
      <c r="T155" s="409"/>
      <c r="U155" s="409"/>
      <c r="V155" s="409"/>
    </row>
    <row r="156" spans="1:22">
      <c r="A156" s="200" t="str">
        <f t="shared" si="38"/>
        <v>BD 17</v>
      </c>
      <c r="B156" s="236">
        <f t="shared" si="39"/>
        <v>0</v>
      </c>
      <c r="C156" s="188">
        <f t="shared" si="35"/>
        <v>0</v>
      </c>
      <c r="D156" s="188">
        <f t="shared" si="36"/>
        <v>0</v>
      </c>
      <c r="E156" s="188">
        <f t="shared" si="47"/>
        <v>0</v>
      </c>
      <c r="F156" s="188">
        <f t="shared" si="37"/>
        <v>0</v>
      </c>
      <c r="G156" s="211">
        <f t="shared" si="41"/>
        <v>5</v>
      </c>
      <c r="H156" s="188">
        <f t="shared" si="48"/>
        <v>0</v>
      </c>
      <c r="I156" s="189">
        <f t="shared" si="49"/>
        <v>0</v>
      </c>
      <c r="T156" s="409"/>
      <c r="U156" s="409"/>
      <c r="V156" s="409"/>
    </row>
    <row r="157" spans="1:22">
      <c r="A157" s="200" t="str">
        <f t="shared" ref="A157:A164" si="50">A121</f>
        <v>BD 18</v>
      </c>
      <c r="B157" s="236">
        <f t="shared" si="39"/>
        <v>0</v>
      </c>
      <c r="C157" s="188">
        <f t="shared" si="35"/>
        <v>0</v>
      </c>
      <c r="D157" s="188">
        <f t="shared" si="36"/>
        <v>0</v>
      </c>
      <c r="E157" s="188">
        <f t="shared" ref="E157:E161" si="51">IF(C157=0,0,D157/C157)</f>
        <v>0</v>
      </c>
      <c r="F157" s="188">
        <f t="shared" si="37"/>
        <v>0</v>
      </c>
      <c r="G157" s="211">
        <f t="shared" si="41"/>
        <v>5</v>
      </c>
      <c r="H157" s="188">
        <f t="shared" ref="H157:H161" si="52">E157*F157*G157</f>
        <v>0</v>
      </c>
      <c r="I157" s="189">
        <f t="shared" ref="I157:I161" si="53">C157*H157</f>
        <v>0</v>
      </c>
      <c r="T157" s="409"/>
      <c r="U157" s="409"/>
      <c r="V157" s="409"/>
    </row>
    <row r="158" spans="1:22">
      <c r="A158" s="200" t="str">
        <f t="shared" si="50"/>
        <v>BD 19</v>
      </c>
      <c r="B158" s="236">
        <f t="shared" si="39"/>
        <v>0</v>
      </c>
      <c r="C158" s="188">
        <f t="shared" si="35"/>
        <v>0</v>
      </c>
      <c r="D158" s="188">
        <f t="shared" si="36"/>
        <v>0</v>
      </c>
      <c r="E158" s="188">
        <f t="shared" si="51"/>
        <v>0</v>
      </c>
      <c r="F158" s="188">
        <f t="shared" si="37"/>
        <v>0</v>
      </c>
      <c r="G158" s="211">
        <f t="shared" si="41"/>
        <v>5</v>
      </c>
      <c r="H158" s="188">
        <f t="shared" si="52"/>
        <v>0</v>
      </c>
      <c r="I158" s="189">
        <f t="shared" si="53"/>
        <v>0</v>
      </c>
      <c r="T158" s="409"/>
      <c r="U158" s="409"/>
      <c r="V158" s="409"/>
    </row>
    <row r="159" spans="1:22">
      <c r="A159" s="200" t="str">
        <f t="shared" si="50"/>
        <v>BD 20</v>
      </c>
      <c r="B159" s="236">
        <f t="shared" si="39"/>
        <v>0</v>
      </c>
      <c r="C159" s="188">
        <f t="shared" si="35"/>
        <v>0</v>
      </c>
      <c r="D159" s="188">
        <f t="shared" si="36"/>
        <v>0</v>
      </c>
      <c r="E159" s="188">
        <f t="shared" si="51"/>
        <v>0</v>
      </c>
      <c r="F159" s="188">
        <f t="shared" si="37"/>
        <v>0</v>
      </c>
      <c r="G159" s="211">
        <f t="shared" si="41"/>
        <v>5</v>
      </c>
      <c r="H159" s="188">
        <f t="shared" si="52"/>
        <v>0</v>
      </c>
      <c r="I159" s="189">
        <f t="shared" si="53"/>
        <v>0</v>
      </c>
      <c r="T159" s="409"/>
      <c r="U159" s="409"/>
      <c r="V159" s="409"/>
    </row>
    <row r="160" spans="1:22">
      <c r="A160" s="200" t="str">
        <f t="shared" si="50"/>
        <v>BD 21</v>
      </c>
      <c r="B160" s="236">
        <f t="shared" si="39"/>
        <v>0</v>
      </c>
      <c r="C160" s="188">
        <f t="shared" si="35"/>
        <v>0</v>
      </c>
      <c r="D160" s="188">
        <f t="shared" si="36"/>
        <v>0</v>
      </c>
      <c r="E160" s="188">
        <f t="shared" si="51"/>
        <v>0</v>
      </c>
      <c r="F160" s="188">
        <f t="shared" si="37"/>
        <v>0</v>
      </c>
      <c r="G160" s="211">
        <f t="shared" si="41"/>
        <v>5</v>
      </c>
      <c r="H160" s="188">
        <f t="shared" si="52"/>
        <v>0</v>
      </c>
      <c r="I160" s="189">
        <f t="shared" si="53"/>
        <v>0</v>
      </c>
      <c r="T160" s="409"/>
      <c r="U160" s="409"/>
      <c r="V160" s="409"/>
    </row>
    <row r="161" spans="1:22">
      <c r="A161" s="200" t="str">
        <f t="shared" si="50"/>
        <v>BD 22</v>
      </c>
      <c r="B161" s="236">
        <f t="shared" si="39"/>
        <v>0</v>
      </c>
      <c r="C161" s="188">
        <f t="shared" si="35"/>
        <v>0</v>
      </c>
      <c r="D161" s="188">
        <f t="shared" si="36"/>
        <v>0</v>
      </c>
      <c r="E161" s="188">
        <f t="shared" si="51"/>
        <v>0</v>
      </c>
      <c r="F161" s="188">
        <f t="shared" si="37"/>
        <v>0</v>
      </c>
      <c r="G161" s="211">
        <f t="shared" si="41"/>
        <v>5</v>
      </c>
      <c r="H161" s="188">
        <f t="shared" si="52"/>
        <v>0</v>
      </c>
      <c r="I161" s="189">
        <f t="shared" si="53"/>
        <v>0</v>
      </c>
      <c r="T161" s="409"/>
      <c r="U161" s="409"/>
      <c r="V161" s="409"/>
    </row>
    <row r="162" spans="1:22">
      <c r="A162" s="200" t="str">
        <f t="shared" si="50"/>
        <v>BD 23</v>
      </c>
      <c r="B162" s="236">
        <f t="shared" si="39"/>
        <v>0</v>
      </c>
      <c r="C162" s="188">
        <f t="shared" ref="C162" si="54">C126</f>
        <v>0</v>
      </c>
      <c r="D162" s="188">
        <f t="shared" ref="D162:D164" si="55">E126</f>
        <v>0</v>
      </c>
      <c r="E162" s="188">
        <f t="shared" si="40"/>
        <v>0</v>
      </c>
      <c r="F162" s="188">
        <f t="shared" ref="F162" si="56">W87</f>
        <v>0</v>
      </c>
      <c r="G162" s="211">
        <f t="shared" si="41"/>
        <v>5</v>
      </c>
      <c r="H162" s="188">
        <f t="shared" si="42"/>
        <v>0</v>
      </c>
      <c r="I162" s="189">
        <f t="shared" si="43"/>
        <v>0</v>
      </c>
      <c r="T162" s="409"/>
      <c r="U162" s="409"/>
      <c r="V162" s="409"/>
    </row>
    <row r="163" spans="1:22">
      <c r="A163" s="200" t="str">
        <f t="shared" si="50"/>
        <v>BD 24</v>
      </c>
      <c r="B163" s="236">
        <f t="shared" si="39"/>
        <v>0</v>
      </c>
      <c r="C163" s="188">
        <f>E88</f>
        <v>0</v>
      </c>
      <c r="D163" s="188">
        <f t="shared" si="55"/>
        <v>0</v>
      </c>
      <c r="E163" s="188">
        <f t="shared" si="40"/>
        <v>0</v>
      </c>
      <c r="F163" s="188">
        <f>W88</f>
        <v>0</v>
      </c>
      <c r="G163" s="211">
        <f t="shared" si="41"/>
        <v>5</v>
      </c>
      <c r="H163" s="188">
        <f t="shared" si="42"/>
        <v>0</v>
      </c>
      <c r="I163" s="189">
        <f>C163*H163</f>
        <v>0</v>
      </c>
      <c r="T163" s="409"/>
      <c r="U163" s="409"/>
      <c r="V163" s="409"/>
    </row>
    <row r="164" spans="1:22">
      <c r="A164" s="200" t="str">
        <f t="shared" si="50"/>
        <v>BD 25</v>
      </c>
      <c r="B164" s="236">
        <f t="shared" si="39"/>
        <v>0</v>
      </c>
      <c r="C164" s="188">
        <f>E89</f>
        <v>0</v>
      </c>
      <c r="D164" s="188">
        <f t="shared" si="55"/>
        <v>0</v>
      </c>
      <c r="E164" s="188">
        <f t="shared" si="40"/>
        <v>0</v>
      </c>
      <c r="F164" s="188">
        <f>W89</f>
        <v>0</v>
      </c>
      <c r="G164" s="211">
        <f t="shared" si="41"/>
        <v>5</v>
      </c>
      <c r="H164" s="188">
        <f t="shared" si="42"/>
        <v>0</v>
      </c>
      <c r="I164" s="189">
        <f>C164*H164</f>
        <v>0</v>
      </c>
      <c r="T164" s="409"/>
      <c r="U164" s="409"/>
      <c r="V164" s="409"/>
    </row>
    <row r="165" spans="1:22" ht="18.75">
      <c r="A165" s="351"/>
      <c r="B165" s="59"/>
      <c r="C165" s="203">
        <f>SUM(C140:C164)</f>
        <v>0</v>
      </c>
      <c r="D165" s="203">
        <f>SUM(D140:D164)</f>
        <v>0</v>
      </c>
      <c r="E165" s="204">
        <f t="shared" si="40"/>
        <v>0</v>
      </c>
      <c r="F165" s="202"/>
      <c r="G165" s="202"/>
      <c r="H165" s="202"/>
      <c r="I165" s="337">
        <f>SUM(I140:I164)</f>
        <v>0</v>
      </c>
    </row>
    <row r="166" spans="1:22" ht="15.75" thickBot="1">
      <c r="A166" s="352"/>
      <c r="B166" s="339"/>
      <c r="C166" s="340" t="s">
        <v>49</v>
      </c>
      <c r="D166" s="340" t="s">
        <v>49</v>
      </c>
      <c r="E166" s="340" t="s">
        <v>49</v>
      </c>
      <c r="F166" s="58"/>
      <c r="G166" s="58"/>
      <c r="H166" s="58"/>
      <c r="I166" s="343" t="s">
        <v>49</v>
      </c>
    </row>
    <row r="167" spans="1:22">
      <c r="B167" s="284"/>
      <c r="C167" s="37"/>
      <c r="D167" s="37"/>
      <c r="E167" s="37"/>
      <c r="F167" s="37"/>
      <c r="G167" s="37"/>
      <c r="H167" s="37"/>
      <c r="I167" s="37"/>
    </row>
    <row r="168" spans="1:22">
      <c r="B168" s="284"/>
      <c r="C168" s="37"/>
      <c r="D168" s="37"/>
      <c r="E168" s="37"/>
      <c r="F168" s="37"/>
      <c r="G168" s="37"/>
      <c r="H168" s="37"/>
      <c r="I168" s="37"/>
    </row>
    <row r="169" spans="1:22" ht="21">
      <c r="A169" s="276" t="s">
        <v>58</v>
      </c>
      <c r="B169" s="306" t="s">
        <v>444</v>
      </c>
      <c r="C169" s="2"/>
      <c r="D169" s="2"/>
      <c r="E169" s="2"/>
      <c r="F169" s="2"/>
      <c r="G169" s="2"/>
      <c r="H169" s="2"/>
      <c r="I169" s="2"/>
      <c r="J169" s="277"/>
      <c r="K169" s="277"/>
      <c r="L169" s="278"/>
      <c r="M169" s="278"/>
      <c r="N169" s="278"/>
      <c r="O169" s="278"/>
    </row>
    <row r="170" spans="1:22">
      <c r="B170" s="284"/>
      <c r="C170" s="37"/>
      <c r="D170" s="37"/>
      <c r="E170" s="37"/>
      <c r="F170" s="37"/>
      <c r="G170" s="37"/>
      <c r="H170" s="37"/>
      <c r="I170" s="37"/>
    </row>
    <row r="171" spans="1:22" ht="15.75" thickBot="1">
      <c r="A171" s="281" t="s">
        <v>442</v>
      </c>
      <c r="B171" s="284"/>
      <c r="C171" s="37"/>
      <c r="D171" s="37"/>
      <c r="E171" s="37"/>
      <c r="F171" s="37"/>
      <c r="G171" s="37"/>
      <c r="H171" s="37"/>
      <c r="I171" s="37"/>
    </row>
    <row r="172" spans="1:22" ht="60" customHeight="1">
      <c r="A172" s="595" t="s">
        <v>2</v>
      </c>
      <c r="B172" s="598" t="s">
        <v>59</v>
      </c>
      <c r="C172" s="42" t="s">
        <v>425</v>
      </c>
      <c r="D172" s="244" t="s">
        <v>430</v>
      </c>
      <c r="E172" s="591" t="s">
        <v>31</v>
      </c>
      <c r="F172" s="591" t="s">
        <v>60</v>
      </c>
      <c r="G172" s="591" t="s">
        <v>61</v>
      </c>
      <c r="H172" s="591" t="s">
        <v>34</v>
      </c>
      <c r="I172" s="43" t="s">
        <v>35</v>
      </c>
    </row>
    <row r="173" spans="1:22">
      <c r="A173" s="596"/>
      <c r="B173" s="599"/>
      <c r="C173" s="327" t="s">
        <v>147</v>
      </c>
      <c r="D173" s="245" t="s">
        <v>147</v>
      </c>
      <c r="E173" s="592"/>
      <c r="F173" s="592"/>
      <c r="G173" s="592"/>
      <c r="H173" s="592"/>
      <c r="I173" s="328" t="s">
        <v>269</v>
      </c>
    </row>
    <row r="174" spans="1:22">
      <c r="A174" s="596"/>
      <c r="B174" s="600" t="s">
        <v>24</v>
      </c>
      <c r="C174" s="344" t="s">
        <v>37</v>
      </c>
      <c r="D174" s="345" t="s">
        <v>53</v>
      </c>
      <c r="E174" s="345" t="s">
        <v>54</v>
      </c>
      <c r="F174" s="345" t="s">
        <v>38</v>
      </c>
      <c r="G174" s="345" t="s">
        <v>39</v>
      </c>
      <c r="H174" s="345" t="s">
        <v>40</v>
      </c>
      <c r="I174" s="346" t="s">
        <v>41</v>
      </c>
      <c r="J174" s="37"/>
    </row>
    <row r="175" spans="1:22" ht="15.75" thickBot="1">
      <c r="A175" s="597"/>
      <c r="B175" s="601"/>
      <c r="C175" s="347"/>
      <c r="D175" s="348"/>
      <c r="E175" s="349" t="s">
        <v>55</v>
      </c>
      <c r="F175" s="348"/>
      <c r="G175" s="349"/>
      <c r="H175" s="349" t="s">
        <v>56</v>
      </c>
      <c r="I175" s="353" t="s">
        <v>57</v>
      </c>
      <c r="J175" s="37"/>
    </row>
    <row r="176" spans="1:22">
      <c r="A176" s="199" t="str">
        <f>A140</f>
        <v>BD 1</v>
      </c>
      <c r="B176" s="235" t="str">
        <f>B140</f>
        <v>glass</v>
      </c>
      <c r="C176" s="201">
        <f t="shared" ref="C176:C197" si="57">C140</f>
        <v>0</v>
      </c>
      <c r="D176" s="201">
        <f t="shared" ref="D176:D197" si="58">E104</f>
        <v>0</v>
      </c>
      <c r="E176" s="201">
        <f>IF(C176=0,0,D176/C176)</f>
        <v>0</v>
      </c>
      <c r="F176" s="201">
        <f t="shared" ref="F176:F197" si="59">Y65</f>
        <v>161</v>
      </c>
      <c r="G176" s="201">
        <f t="shared" ref="G176:G197" si="60">X65</f>
        <v>1.0011627906976743</v>
      </c>
      <c r="H176" s="201">
        <f>E176*F176*G176</f>
        <v>0</v>
      </c>
      <c r="I176" s="194">
        <f>C176*H176</f>
        <v>0</v>
      </c>
      <c r="J176" s="37"/>
    </row>
    <row r="177" spans="1:10">
      <c r="A177" s="200" t="str">
        <f t="shared" ref="A177:B192" si="61">A141</f>
        <v>BD 2</v>
      </c>
      <c r="B177" s="236">
        <f t="shared" si="61"/>
        <v>0</v>
      </c>
      <c r="C177" s="201">
        <f t="shared" si="57"/>
        <v>0</v>
      </c>
      <c r="D177" s="201">
        <f t="shared" si="58"/>
        <v>0</v>
      </c>
      <c r="E177" s="201">
        <f t="shared" ref="E177:E201" si="62">IF(C177=0,0,D177/C177)</f>
        <v>0</v>
      </c>
      <c r="F177" s="201">
        <f t="shared" si="59"/>
        <v>161</v>
      </c>
      <c r="G177" s="201">
        <f t="shared" si="60"/>
        <v>0</v>
      </c>
      <c r="H177" s="201">
        <f t="shared" ref="H177:H200" si="63">E177*F177*G177</f>
        <v>0</v>
      </c>
      <c r="I177" s="194">
        <f t="shared" ref="I177:I200" si="64">C177*H177</f>
        <v>0</v>
      </c>
      <c r="J177" s="37"/>
    </row>
    <row r="178" spans="1:10">
      <c r="A178" s="199" t="str">
        <f t="shared" si="61"/>
        <v>BD 3</v>
      </c>
      <c r="B178" s="235">
        <f t="shared" si="61"/>
        <v>0</v>
      </c>
      <c r="C178" s="201">
        <f t="shared" si="57"/>
        <v>0</v>
      </c>
      <c r="D178" s="201">
        <f t="shared" si="58"/>
        <v>0</v>
      </c>
      <c r="E178" s="201">
        <f t="shared" si="62"/>
        <v>0</v>
      </c>
      <c r="F178" s="201">
        <f t="shared" si="59"/>
        <v>161</v>
      </c>
      <c r="G178" s="201">
        <f t="shared" si="60"/>
        <v>0</v>
      </c>
      <c r="H178" s="201">
        <f t="shared" si="63"/>
        <v>0</v>
      </c>
      <c r="I178" s="194">
        <f t="shared" si="64"/>
        <v>0</v>
      </c>
      <c r="J178" s="37"/>
    </row>
    <row r="179" spans="1:10">
      <c r="A179" s="200" t="str">
        <f t="shared" si="61"/>
        <v>BD 4</v>
      </c>
      <c r="B179" s="236">
        <f t="shared" si="61"/>
        <v>0</v>
      </c>
      <c r="C179" s="201">
        <f t="shared" si="57"/>
        <v>0</v>
      </c>
      <c r="D179" s="201">
        <f t="shared" si="58"/>
        <v>0</v>
      </c>
      <c r="E179" s="201">
        <f t="shared" si="62"/>
        <v>0</v>
      </c>
      <c r="F179" s="201">
        <f t="shared" si="59"/>
        <v>161</v>
      </c>
      <c r="G179" s="201">
        <f t="shared" si="60"/>
        <v>0</v>
      </c>
      <c r="H179" s="201">
        <f t="shared" si="63"/>
        <v>0</v>
      </c>
      <c r="I179" s="194">
        <f t="shared" si="64"/>
        <v>0</v>
      </c>
      <c r="J179" s="37"/>
    </row>
    <row r="180" spans="1:10">
      <c r="A180" s="199" t="str">
        <f t="shared" si="61"/>
        <v>BD 5</v>
      </c>
      <c r="B180" s="235">
        <f t="shared" si="61"/>
        <v>0</v>
      </c>
      <c r="C180" s="201">
        <f t="shared" si="57"/>
        <v>0</v>
      </c>
      <c r="D180" s="201">
        <f t="shared" si="58"/>
        <v>0</v>
      </c>
      <c r="E180" s="201">
        <f t="shared" si="62"/>
        <v>0</v>
      </c>
      <c r="F180" s="201">
        <f t="shared" si="59"/>
        <v>161</v>
      </c>
      <c r="G180" s="201">
        <f t="shared" si="60"/>
        <v>0</v>
      </c>
      <c r="H180" s="201">
        <f t="shared" si="63"/>
        <v>0</v>
      </c>
      <c r="I180" s="194">
        <f t="shared" si="64"/>
        <v>0</v>
      </c>
      <c r="J180" s="37"/>
    </row>
    <row r="181" spans="1:10">
      <c r="A181" s="200" t="str">
        <f t="shared" si="61"/>
        <v>BD 6</v>
      </c>
      <c r="B181" s="236">
        <f t="shared" si="61"/>
        <v>0</v>
      </c>
      <c r="C181" s="201">
        <f t="shared" si="57"/>
        <v>0</v>
      </c>
      <c r="D181" s="201">
        <f t="shared" si="58"/>
        <v>0</v>
      </c>
      <c r="E181" s="201">
        <f t="shared" si="62"/>
        <v>0</v>
      </c>
      <c r="F181" s="201">
        <f t="shared" si="59"/>
        <v>161</v>
      </c>
      <c r="G181" s="201">
        <f t="shared" si="60"/>
        <v>0</v>
      </c>
      <c r="H181" s="201">
        <f t="shared" si="63"/>
        <v>0</v>
      </c>
      <c r="I181" s="194">
        <f t="shared" si="64"/>
        <v>0</v>
      </c>
      <c r="J181" s="37"/>
    </row>
    <row r="182" spans="1:10">
      <c r="A182" s="199" t="str">
        <f t="shared" si="61"/>
        <v>BD 7</v>
      </c>
      <c r="B182" s="235">
        <f t="shared" si="61"/>
        <v>0</v>
      </c>
      <c r="C182" s="201">
        <f t="shared" si="57"/>
        <v>0</v>
      </c>
      <c r="D182" s="201">
        <f t="shared" si="58"/>
        <v>0</v>
      </c>
      <c r="E182" s="201">
        <f t="shared" si="62"/>
        <v>0</v>
      </c>
      <c r="F182" s="201">
        <f t="shared" si="59"/>
        <v>161</v>
      </c>
      <c r="G182" s="201">
        <f t="shared" si="60"/>
        <v>0</v>
      </c>
      <c r="H182" s="201">
        <f t="shared" si="63"/>
        <v>0</v>
      </c>
      <c r="I182" s="194">
        <f t="shared" si="64"/>
        <v>0</v>
      </c>
      <c r="J182" s="37"/>
    </row>
    <row r="183" spans="1:10">
      <c r="A183" s="200" t="str">
        <f t="shared" si="61"/>
        <v>BD 8</v>
      </c>
      <c r="B183" s="236">
        <f t="shared" si="61"/>
        <v>0</v>
      </c>
      <c r="C183" s="201">
        <f t="shared" si="57"/>
        <v>0</v>
      </c>
      <c r="D183" s="201">
        <f t="shared" si="58"/>
        <v>0</v>
      </c>
      <c r="E183" s="201">
        <f t="shared" ref="E183:E187" si="65">IF(C183=0,0,D183/C183)</f>
        <v>0</v>
      </c>
      <c r="F183" s="201">
        <f t="shared" si="59"/>
        <v>161</v>
      </c>
      <c r="G183" s="201">
        <f t="shared" si="60"/>
        <v>0</v>
      </c>
      <c r="H183" s="201">
        <f t="shared" ref="H183:H187" si="66">E183*F183*G183</f>
        <v>0</v>
      </c>
      <c r="I183" s="194">
        <f t="shared" ref="I183:I187" si="67">C183*H183</f>
        <v>0</v>
      </c>
      <c r="J183" s="37"/>
    </row>
    <row r="184" spans="1:10">
      <c r="A184" s="199" t="str">
        <f t="shared" si="61"/>
        <v>BD 9</v>
      </c>
      <c r="B184" s="235">
        <f t="shared" si="61"/>
        <v>0</v>
      </c>
      <c r="C184" s="201">
        <f t="shared" si="57"/>
        <v>0</v>
      </c>
      <c r="D184" s="201">
        <f t="shared" si="58"/>
        <v>0</v>
      </c>
      <c r="E184" s="201">
        <f t="shared" si="65"/>
        <v>0</v>
      </c>
      <c r="F184" s="201">
        <f t="shared" si="59"/>
        <v>161</v>
      </c>
      <c r="G184" s="201">
        <f t="shared" si="60"/>
        <v>0</v>
      </c>
      <c r="H184" s="201">
        <f t="shared" si="66"/>
        <v>0</v>
      </c>
      <c r="I184" s="194">
        <f t="shared" si="67"/>
        <v>0</v>
      </c>
      <c r="J184" s="37"/>
    </row>
    <row r="185" spans="1:10">
      <c r="A185" s="200" t="str">
        <f t="shared" si="61"/>
        <v>BD 10</v>
      </c>
      <c r="B185" s="236">
        <f t="shared" si="61"/>
        <v>0</v>
      </c>
      <c r="C185" s="201">
        <f t="shared" si="57"/>
        <v>0</v>
      </c>
      <c r="D185" s="201">
        <f t="shared" si="58"/>
        <v>0</v>
      </c>
      <c r="E185" s="201">
        <f t="shared" si="65"/>
        <v>0</v>
      </c>
      <c r="F185" s="201">
        <f t="shared" si="59"/>
        <v>161</v>
      </c>
      <c r="G185" s="201">
        <f t="shared" si="60"/>
        <v>0</v>
      </c>
      <c r="H185" s="201">
        <f t="shared" si="66"/>
        <v>0</v>
      </c>
      <c r="I185" s="194">
        <f t="shared" si="67"/>
        <v>0</v>
      </c>
      <c r="J185" s="37"/>
    </row>
    <row r="186" spans="1:10">
      <c r="A186" s="199" t="str">
        <f t="shared" si="61"/>
        <v>BD 11</v>
      </c>
      <c r="B186" s="235">
        <f t="shared" si="61"/>
        <v>0</v>
      </c>
      <c r="C186" s="201">
        <f t="shared" si="57"/>
        <v>0</v>
      </c>
      <c r="D186" s="201">
        <f t="shared" si="58"/>
        <v>0</v>
      </c>
      <c r="E186" s="201">
        <f t="shared" si="65"/>
        <v>0</v>
      </c>
      <c r="F186" s="201">
        <f t="shared" si="59"/>
        <v>161</v>
      </c>
      <c r="G186" s="201">
        <f t="shared" si="60"/>
        <v>0</v>
      </c>
      <c r="H186" s="201">
        <f t="shared" si="66"/>
        <v>0</v>
      </c>
      <c r="I186" s="194">
        <f t="shared" si="67"/>
        <v>0</v>
      </c>
      <c r="J186" s="37"/>
    </row>
    <row r="187" spans="1:10">
      <c r="A187" s="200" t="str">
        <f t="shared" si="61"/>
        <v>BD 12</v>
      </c>
      <c r="B187" s="236">
        <f t="shared" si="61"/>
        <v>0</v>
      </c>
      <c r="C187" s="201">
        <f t="shared" si="57"/>
        <v>0</v>
      </c>
      <c r="D187" s="201">
        <f t="shared" si="58"/>
        <v>0</v>
      </c>
      <c r="E187" s="201">
        <f t="shared" si="65"/>
        <v>0</v>
      </c>
      <c r="F187" s="201">
        <f t="shared" si="59"/>
        <v>161</v>
      </c>
      <c r="G187" s="201">
        <f t="shared" si="60"/>
        <v>0</v>
      </c>
      <c r="H187" s="201">
        <f t="shared" si="66"/>
        <v>0</v>
      </c>
      <c r="I187" s="194">
        <f t="shared" si="67"/>
        <v>0</v>
      </c>
      <c r="J187" s="37"/>
    </row>
    <row r="188" spans="1:10">
      <c r="A188" s="199" t="str">
        <f t="shared" si="61"/>
        <v>BD 13</v>
      </c>
      <c r="B188" s="235">
        <f t="shared" si="61"/>
        <v>0</v>
      </c>
      <c r="C188" s="201">
        <f t="shared" si="57"/>
        <v>0</v>
      </c>
      <c r="D188" s="201">
        <f t="shared" si="58"/>
        <v>0</v>
      </c>
      <c r="E188" s="201">
        <f t="shared" ref="E188:E192" si="68">IF(C188=0,0,D188/C188)</f>
        <v>0</v>
      </c>
      <c r="F188" s="201">
        <f t="shared" si="59"/>
        <v>161</v>
      </c>
      <c r="G188" s="201">
        <f t="shared" si="60"/>
        <v>0</v>
      </c>
      <c r="H188" s="201">
        <f t="shared" ref="H188:H192" si="69">E188*F188*G188</f>
        <v>0</v>
      </c>
      <c r="I188" s="194">
        <f t="shared" ref="I188:I192" si="70">C188*H188</f>
        <v>0</v>
      </c>
      <c r="J188" s="37"/>
    </row>
    <row r="189" spans="1:10">
      <c r="A189" s="200" t="str">
        <f t="shared" si="61"/>
        <v>BD 14</v>
      </c>
      <c r="B189" s="236">
        <f t="shared" si="61"/>
        <v>0</v>
      </c>
      <c r="C189" s="201">
        <f t="shared" si="57"/>
        <v>0</v>
      </c>
      <c r="D189" s="201">
        <f t="shared" si="58"/>
        <v>0</v>
      </c>
      <c r="E189" s="201">
        <f t="shared" si="68"/>
        <v>0</v>
      </c>
      <c r="F189" s="201">
        <f t="shared" si="59"/>
        <v>161</v>
      </c>
      <c r="G189" s="201">
        <f t="shared" si="60"/>
        <v>0</v>
      </c>
      <c r="H189" s="201">
        <f t="shared" si="69"/>
        <v>0</v>
      </c>
      <c r="I189" s="194">
        <f t="shared" si="70"/>
        <v>0</v>
      </c>
      <c r="J189" s="37"/>
    </row>
    <row r="190" spans="1:10">
      <c r="A190" s="199" t="str">
        <f t="shared" si="61"/>
        <v>BD 15</v>
      </c>
      <c r="B190" s="235">
        <f t="shared" si="61"/>
        <v>0</v>
      </c>
      <c r="C190" s="201">
        <f t="shared" si="57"/>
        <v>0</v>
      </c>
      <c r="D190" s="201">
        <f t="shared" si="58"/>
        <v>0</v>
      </c>
      <c r="E190" s="201">
        <f t="shared" si="68"/>
        <v>0</v>
      </c>
      <c r="F190" s="201">
        <f t="shared" si="59"/>
        <v>161</v>
      </c>
      <c r="G190" s="201">
        <f t="shared" si="60"/>
        <v>0</v>
      </c>
      <c r="H190" s="201">
        <f t="shared" si="69"/>
        <v>0</v>
      </c>
      <c r="I190" s="194">
        <f t="shared" si="70"/>
        <v>0</v>
      </c>
      <c r="J190" s="37"/>
    </row>
    <row r="191" spans="1:10">
      <c r="A191" s="200" t="str">
        <f t="shared" si="61"/>
        <v>BD 16</v>
      </c>
      <c r="B191" s="236">
        <f t="shared" si="61"/>
        <v>0</v>
      </c>
      <c r="C191" s="201">
        <f t="shared" si="57"/>
        <v>0</v>
      </c>
      <c r="D191" s="201">
        <f t="shared" si="58"/>
        <v>0</v>
      </c>
      <c r="E191" s="201">
        <f t="shared" si="68"/>
        <v>0</v>
      </c>
      <c r="F191" s="201">
        <f t="shared" si="59"/>
        <v>161</v>
      </c>
      <c r="G191" s="201">
        <f t="shared" si="60"/>
        <v>0</v>
      </c>
      <c r="H191" s="201">
        <f t="shared" si="69"/>
        <v>0</v>
      </c>
      <c r="I191" s="194">
        <f t="shared" si="70"/>
        <v>0</v>
      </c>
      <c r="J191" s="37"/>
    </row>
    <row r="192" spans="1:10">
      <c r="A192" s="199" t="str">
        <f t="shared" si="61"/>
        <v>BD 17</v>
      </c>
      <c r="B192" s="235">
        <f t="shared" si="61"/>
        <v>0</v>
      </c>
      <c r="C192" s="201">
        <f t="shared" si="57"/>
        <v>0</v>
      </c>
      <c r="D192" s="201">
        <f t="shared" si="58"/>
        <v>0</v>
      </c>
      <c r="E192" s="201">
        <f t="shared" si="68"/>
        <v>0</v>
      </c>
      <c r="F192" s="201">
        <f t="shared" si="59"/>
        <v>161</v>
      </c>
      <c r="G192" s="201">
        <f t="shared" si="60"/>
        <v>0</v>
      </c>
      <c r="H192" s="201">
        <f t="shared" si="69"/>
        <v>0</v>
      </c>
      <c r="I192" s="194">
        <f t="shared" si="70"/>
        <v>0</v>
      </c>
      <c r="J192" s="37"/>
    </row>
    <row r="193" spans="1:12">
      <c r="A193" s="200" t="str">
        <f t="shared" ref="A193:B200" si="71">A157</f>
        <v>BD 18</v>
      </c>
      <c r="B193" s="236">
        <f t="shared" si="71"/>
        <v>0</v>
      </c>
      <c r="C193" s="201">
        <f t="shared" si="57"/>
        <v>0</v>
      </c>
      <c r="D193" s="201">
        <f t="shared" si="58"/>
        <v>0</v>
      </c>
      <c r="E193" s="201">
        <f t="shared" ref="E193:E197" si="72">IF(C193=0,0,D193/C193)</f>
        <v>0</v>
      </c>
      <c r="F193" s="201">
        <f t="shared" si="59"/>
        <v>161</v>
      </c>
      <c r="G193" s="201">
        <f t="shared" si="60"/>
        <v>0</v>
      </c>
      <c r="H193" s="201">
        <f t="shared" ref="H193:H197" si="73">E193*F193*G193</f>
        <v>0</v>
      </c>
      <c r="I193" s="194">
        <f t="shared" ref="I193:I197" si="74">C193*H193</f>
        <v>0</v>
      </c>
      <c r="J193" s="37"/>
    </row>
    <row r="194" spans="1:12">
      <c r="A194" s="199" t="str">
        <f t="shared" si="71"/>
        <v>BD 19</v>
      </c>
      <c r="B194" s="235">
        <f t="shared" si="71"/>
        <v>0</v>
      </c>
      <c r="C194" s="201">
        <f t="shared" si="57"/>
        <v>0</v>
      </c>
      <c r="D194" s="201">
        <f t="shared" si="58"/>
        <v>0</v>
      </c>
      <c r="E194" s="201">
        <f t="shared" si="72"/>
        <v>0</v>
      </c>
      <c r="F194" s="201">
        <f t="shared" si="59"/>
        <v>161</v>
      </c>
      <c r="G194" s="201">
        <f t="shared" si="60"/>
        <v>0</v>
      </c>
      <c r="H194" s="201">
        <f t="shared" si="73"/>
        <v>0</v>
      </c>
      <c r="I194" s="194">
        <f t="shared" si="74"/>
        <v>0</v>
      </c>
      <c r="J194" s="37"/>
    </row>
    <row r="195" spans="1:12">
      <c r="A195" s="200" t="str">
        <f t="shared" si="71"/>
        <v>BD 20</v>
      </c>
      <c r="B195" s="236">
        <f t="shared" si="71"/>
        <v>0</v>
      </c>
      <c r="C195" s="201">
        <f t="shared" si="57"/>
        <v>0</v>
      </c>
      <c r="D195" s="201">
        <f t="shared" si="58"/>
        <v>0</v>
      </c>
      <c r="E195" s="201">
        <f t="shared" si="72"/>
        <v>0</v>
      </c>
      <c r="F195" s="201">
        <f t="shared" si="59"/>
        <v>161</v>
      </c>
      <c r="G195" s="201">
        <f t="shared" si="60"/>
        <v>0</v>
      </c>
      <c r="H195" s="201">
        <f t="shared" si="73"/>
        <v>0</v>
      </c>
      <c r="I195" s="194">
        <f t="shared" si="74"/>
        <v>0</v>
      </c>
      <c r="J195" s="37"/>
    </row>
    <row r="196" spans="1:12">
      <c r="A196" s="199" t="str">
        <f t="shared" si="71"/>
        <v>BD 21</v>
      </c>
      <c r="B196" s="235">
        <f t="shared" si="71"/>
        <v>0</v>
      </c>
      <c r="C196" s="201">
        <f t="shared" si="57"/>
        <v>0</v>
      </c>
      <c r="D196" s="201">
        <f t="shared" si="58"/>
        <v>0</v>
      </c>
      <c r="E196" s="201">
        <f t="shared" si="72"/>
        <v>0</v>
      </c>
      <c r="F196" s="201">
        <f t="shared" si="59"/>
        <v>161</v>
      </c>
      <c r="G196" s="201">
        <f t="shared" si="60"/>
        <v>0</v>
      </c>
      <c r="H196" s="201">
        <f t="shared" si="73"/>
        <v>0</v>
      </c>
      <c r="I196" s="194">
        <f t="shared" si="74"/>
        <v>0</v>
      </c>
      <c r="J196" s="37"/>
    </row>
    <row r="197" spans="1:12">
      <c r="A197" s="200" t="str">
        <f t="shared" si="71"/>
        <v>BD 22</v>
      </c>
      <c r="B197" s="236">
        <f t="shared" si="71"/>
        <v>0</v>
      </c>
      <c r="C197" s="201">
        <f t="shared" si="57"/>
        <v>0</v>
      </c>
      <c r="D197" s="201">
        <f t="shared" si="58"/>
        <v>0</v>
      </c>
      <c r="E197" s="201">
        <f t="shared" si="72"/>
        <v>0</v>
      </c>
      <c r="F197" s="201">
        <f t="shared" si="59"/>
        <v>161</v>
      </c>
      <c r="G197" s="201">
        <f t="shared" si="60"/>
        <v>0</v>
      </c>
      <c r="H197" s="201">
        <f t="shared" si="73"/>
        <v>0</v>
      </c>
      <c r="I197" s="194">
        <f t="shared" si="74"/>
        <v>0</v>
      </c>
      <c r="J197" s="37"/>
    </row>
    <row r="198" spans="1:12">
      <c r="A198" s="199" t="str">
        <f t="shared" si="71"/>
        <v>BD 23</v>
      </c>
      <c r="B198" s="235">
        <f t="shared" si="71"/>
        <v>0</v>
      </c>
      <c r="C198" s="201">
        <f t="shared" ref="C198" si="75">C162</f>
        <v>0</v>
      </c>
      <c r="D198" s="201">
        <f t="shared" ref="D198:D200" si="76">E126</f>
        <v>0</v>
      </c>
      <c r="E198" s="201">
        <f t="shared" si="62"/>
        <v>0</v>
      </c>
      <c r="F198" s="201">
        <f t="shared" ref="F198" si="77">Y87</f>
        <v>161</v>
      </c>
      <c r="G198" s="201">
        <f t="shared" ref="G198" si="78">X87</f>
        <v>0</v>
      </c>
      <c r="H198" s="201">
        <f t="shared" si="63"/>
        <v>0</v>
      </c>
      <c r="I198" s="194">
        <f t="shared" si="64"/>
        <v>0</v>
      </c>
      <c r="J198" s="37"/>
    </row>
    <row r="199" spans="1:12">
      <c r="A199" s="200" t="str">
        <f t="shared" si="71"/>
        <v>BD 24</v>
      </c>
      <c r="B199" s="236">
        <f t="shared" si="71"/>
        <v>0</v>
      </c>
      <c r="C199" s="201">
        <f>C163</f>
        <v>0</v>
      </c>
      <c r="D199" s="201">
        <f t="shared" si="76"/>
        <v>0</v>
      </c>
      <c r="E199" s="201">
        <f t="shared" si="62"/>
        <v>0</v>
      </c>
      <c r="F199" s="201">
        <f>Y88</f>
        <v>161</v>
      </c>
      <c r="G199" s="201">
        <f>X88</f>
        <v>0</v>
      </c>
      <c r="H199" s="201">
        <f t="shared" si="63"/>
        <v>0</v>
      </c>
      <c r="I199" s="194">
        <f t="shared" si="64"/>
        <v>0</v>
      </c>
      <c r="J199" s="37"/>
    </row>
    <row r="200" spans="1:12">
      <c r="A200" s="199" t="str">
        <f t="shared" si="71"/>
        <v>BD 25</v>
      </c>
      <c r="B200" s="235">
        <f t="shared" si="71"/>
        <v>0</v>
      </c>
      <c r="C200" s="201">
        <f>C164</f>
        <v>0</v>
      </c>
      <c r="D200" s="201">
        <f t="shared" si="76"/>
        <v>0</v>
      </c>
      <c r="E200" s="201">
        <f t="shared" si="62"/>
        <v>0</v>
      </c>
      <c r="F200" s="201">
        <f>Y89</f>
        <v>161</v>
      </c>
      <c r="G200" s="201">
        <f>X89</f>
        <v>0</v>
      </c>
      <c r="H200" s="201">
        <f t="shared" si="63"/>
        <v>0</v>
      </c>
      <c r="I200" s="194">
        <f t="shared" si="64"/>
        <v>0</v>
      </c>
      <c r="J200" s="37"/>
    </row>
    <row r="201" spans="1:12" ht="18.75">
      <c r="A201" s="335"/>
      <c r="B201" s="59"/>
      <c r="C201" s="203">
        <f>SUM(C176:C200)</f>
        <v>0</v>
      </c>
      <c r="D201" s="203">
        <f>SUM(D176:D200)</f>
        <v>0</v>
      </c>
      <c r="E201" s="204">
        <f t="shared" si="62"/>
        <v>0</v>
      </c>
      <c r="F201" s="202"/>
      <c r="G201" s="202"/>
      <c r="H201" s="202"/>
      <c r="I201" s="337">
        <f>SUM(I176:I200)</f>
        <v>0</v>
      </c>
      <c r="J201" s="37"/>
    </row>
    <row r="202" spans="1:12" ht="15.75" thickBot="1">
      <c r="A202" s="338"/>
      <c r="B202" s="339"/>
      <c r="C202" s="340" t="s">
        <v>49</v>
      </c>
      <c r="D202" s="340" t="s">
        <v>49</v>
      </c>
      <c r="E202" s="340" t="s">
        <v>49</v>
      </c>
      <c r="F202" s="58"/>
      <c r="G202" s="58"/>
      <c r="H202" s="58"/>
      <c r="I202" s="343" t="s">
        <v>49</v>
      </c>
      <c r="L202" s="354"/>
    </row>
    <row r="203" spans="1:12">
      <c r="B203" s="284"/>
      <c r="C203" s="37"/>
      <c r="D203" s="37"/>
      <c r="E203" s="37"/>
      <c r="F203" s="37"/>
      <c r="G203" s="37"/>
      <c r="H203" s="37"/>
      <c r="I203" s="37"/>
    </row>
    <row r="308" spans="1:28" hidden="1">
      <c r="A308" s="286" t="s">
        <v>449</v>
      </c>
    </row>
    <row r="309" spans="1:28" hidden="1">
      <c r="B309" s="284"/>
    </row>
    <row r="310" spans="1:28" hidden="1">
      <c r="A310" s="281" t="s">
        <v>401</v>
      </c>
      <c r="B310" s="286"/>
      <c r="C310" s="275"/>
    </row>
    <row r="311" spans="1:28" ht="19.5" hidden="1" thickBot="1">
      <c r="A311" s="281" t="s">
        <v>15</v>
      </c>
      <c r="B311" s="286" t="s">
        <v>16</v>
      </c>
      <c r="C311" s="290" t="s">
        <v>405</v>
      </c>
      <c r="D311" s="127"/>
      <c r="E311" s="127"/>
      <c r="F311" s="127"/>
      <c r="G311" s="224"/>
      <c r="H311" s="224"/>
      <c r="I311" s="224"/>
      <c r="J311" s="224"/>
      <c r="K311" s="224"/>
    </row>
    <row r="312" spans="1:28" ht="24.95" hidden="1" customHeight="1">
      <c r="A312" s="583" t="s">
        <v>2</v>
      </c>
      <c r="B312" s="585" t="s">
        <v>394</v>
      </c>
      <c r="C312" s="48" t="s">
        <v>395</v>
      </c>
      <c r="D312" s="48" t="s">
        <v>396</v>
      </c>
      <c r="E312" s="48" t="s">
        <v>397</v>
      </c>
      <c r="F312" s="626" t="s">
        <v>19</v>
      </c>
      <c r="H312" s="37"/>
      <c r="J312" s="275"/>
      <c r="K312" s="282"/>
      <c r="M312" s="283"/>
      <c r="R312" s="268"/>
      <c r="S312" s="268"/>
      <c r="T312" s="389" t="s">
        <v>3</v>
      </c>
      <c r="V312" s="624" t="s">
        <v>19</v>
      </c>
      <c r="Y312" s="268"/>
      <c r="Z312" s="268"/>
      <c r="AA312" s="268"/>
      <c r="AB312" s="268"/>
    </row>
    <row r="313" spans="1:28" ht="24.95" hidden="1" customHeight="1" thickBot="1">
      <c r="A313" s="584"/>
      <c r="B313" s="586"/>
      <c r="C313" s="138" t="s">
        <v>408</v>
      </c>
      <c r="D313" s="138" t="s">
        <v>408</v>
      </c>
      <c r="E313" s="139" t="s">
        <v>409</v>
      </c>
      <c r="F313" s="590"/>
      <c r="H313" s="37"/>
      <c r="J313" s="275"/>
      <c r="K313" s="282"/>
      <c r="R313" s="268"/>
      <c r="S313" s="268"/>
      <c r="T313" s="390" t="s">
        <v>108</v>
      </c>
      <c r="V313" s="625"/>
      <c r="Y313" s="268"/>
      <c r="Z313" s="268"/>
      <c r="AA313" s="268"/>
      <c r="AB313" s="268"/>
    </row>
    <row r="314" spans="1:28" hidden="1">
      <c r="A314" s="199">
        <v>1</v>
      </c>
      <c r="B314" s="287" t="s">
        <v>187</v>
      </c>
      <c r="C314" s="373">
        <f>Mat!C64</f>
        <v>0</v>
      </c>
      <c r="D314" s="373">
        <f>Mat!D64</f>
        <v>0</v>
      </c>
      <c r="E314" s="374">
        <f>Mat!E64</f>
        <v>0</v>
      </c>
      <c r="F314" s="194">
        <f>V314</f>
        <v>0</v>
      </c>
      <c r="G314" s="122"/>
      <c r="H314" s="122"/>
      <c r="I314" s="122"/>
      <c r="J314" s="275"/>
      <c r="K314" s="282"/>
      <c r="L314" s="122"/>
      <c r="M314" s="122"/>
      <c r="N314" s="122"/>
      <c r="O314" s="122"/>
      <c r="P314" s="122"/>
      <c r="Q314" s="122"/>
      <c r="R314" s="122"/>
      <c r="S314" s="122"/>
      <c r="T314" s="388">
        <f>IF(D314=0,0,ROUNDDOWN(C314/D314,1))</f>
        <v>0</v>
      </c>
      <c r="V314" s="388">
        <f t="shared" ref="V314:V338" si="79">IF(OR(C314=0,D314=0),0,IF(T314&lt;0.1,1,IF(E314=0,VLOOKUP(T314,hsesw,2),IF(E314=10,VLOOKUP(T314,hsesw,3),IF(E314=20,VLOOKUP(T314,hsesw,4),IF(E314=30,VLOOKUP(T314,hsesw,5),IF(E314=40,VLOOKUP(T314,hsesw,6),IF(E314=50,VLOOKUP(T314,hsesw,7)))))))))</f>
        <v>0</v>
      </c>
    </row>
    <row r="315" spans="1:28" hidden="1">
      <c r="A315" s="200">
        <v>2</v>
      </c>
      <c r="B315" s="39" t="s">
        <v>188</v>
      </c>
      <c r="C315" s="377">
        <f>Mat!C65</f>
        <v>0</v>
      </c>
      <c r="D315" s="377">
        <f>Mat!D65</f>
        <v>0</v>
      </c>
      <c r="E315" s="375">
        <f>Mat!E65</f>
        <v>0</v>
      </c>
      <c r="F315" s="189">
        <f t="shared" ref="F315:F338" si="80">V315</f>
        <v>0</v>
      </c>
      <c r="G315" s="122"/>
      <c r="H315" s="122"/>
      <c r="I315" s="122"/>
      <c r="J315" s="275"/>
      <c r="K315" s="282"/>
      <c r="L315" s="122"/>
      <c r="M315" s="122"/>
      <c r="N315" s="122"/>
      <c r="O315" s="122"/>
      <c r="P315" s="122"/>
      <c r="Q315" s="122"/>
      <c r="R315" s="122"/>
      <c r="S315" s="122"/>
      <c r="T315" s="388">
        <f t="shared" ref="T315:T338" si="81">IF(D315=0,0,ROUNDDOWN(C315/D315,1))</f>
        <v>0</v>
      </c>
      <c r="V315" s="388">
        <f t="shared" si="79"/>
        <v>0</v>
      </c>
    </row>
    <row r="316" spans="1:28" hidden="1">
      <c r="A316" s="200">
        <v>3</v>
      </c>
      <c r="B316" s="39" t="s">
        <v>189</v>
      </c>
      <c r="C316" s="377">
        <f>Mat!C66</f>
        <v>0</v>
      </c>
      <c r="D316" s="377">
        <f>Mat!D66</f>
        <v>0</v>
      </c>
      <c r="E316" s="375">
        <f>Mat!E66</f>
        <v>0</v>
      </c>
      <c r="F316" s="189">
        <f t="shared" si="80"/>
        <v>0</v>
      </c>
      <c r="G316" s="122"/>
      <c r="H316" s="122"/>
      <c r="I316" s="122"/>
      <c r="J316" s="275"/>
      <c r="K316" s="282"/>
      <c r="L316" s="122"/>
      <c r="M316" s="122"/>
      <c r="N316" s="122"/>
      <c r="O316" s="122"/>
      <c r="P316" s="122"/>
      <c r="Q316" s="122"/>
      <c r="R316" s="122"/>
      <c r="S316" s="122"/>
      <c r="T316" s="388">
        <f t="shared" si="81"/>
        <v>0</v>
      </c>
      <c r="V316" s="388">
        <f t="shared" si="79"/>
        <v>0</v>
      </c>
    </row>
    <row r="317" spans="1:28" hidden="1">
      <c r="A317" s="200">
        <v>4</v>
      </c>
      <c r="B317" s="39" t="s">
        <v>305</v>
      </c>
      <c r="C317" s="377">
        <f>Mat!C67</f>
        <v>0</v>
      </c>
      <c r="D317" s="377">
        <f>Mat!D67</f>
        <v>0</v>
      </c>
      <c r="E317" s="375">
        <f>Mat!E67</f>
        <v>0</v>
      </c>
      <c r="F317" s="189">
        <f t="shared" si="80"/>
        <v>0</v>
      </c>
      <c r="G317" s="122"/>
      <c r="H317" s="122"/>
      <c r="I317" s="122"/>
      <c r="J317" s="275"/>
      <c r="K317" s="282"/>
      <c r="L317" s="122"/>
      <c r="M317" s="122"/>
      <c r="N317" s="122"/>
      <c r="O317" s="122"/>
      <c r="P317" s="122"/>
      <c r="Q317" s="122"/>
      <c r="R317" s="122"/>
      <c r="S317" s="122"/>
      <c r="T317" s="388">
        <f t="shared" si="81"/>
        <v>0</v>
      </c>
      <c r="V317" s="388">
        <f t="shared" si="79"/>
        <v>0</v>
      </c>
    </row>
    <row r="318" spans="1:28" hidden="1">
      <c r="A318" s="200">
        <v>5</v>
      </c>
      <c r="B318" s="39" t="s">
        <v>306</v>
      </c>
      <c r="C318" s="377">
        <f>Mat!C68</f>
        <v>0</v>
      </c>
      <c r="D318" s="377">
        <f>Mat!D68</f>
        <v>0</v>
      </c>
      <c r="E318" s="375">
        <f>Mat!E68</f>
        <v>0</v>
      </c>
      <c r="F318" s="189">
        <f t="shared" si="80"/>
        <v>0</v>
      </c>
      <c r="G318" s="122"/>
      <c r="H318" s="122"/>
      <c r="I318" s="122"/>
      <c r="J318" s="275"/>
      <c r="K318" s="282"/>
      <c r="L318" s="122"/>
      <c r="M318" s="122"/>
      <c r="N318" s="122"/>
      <c r="O318" s="122"/>
      <c r="P318" s="122"/>
      <c r="Q318" s="122"/>
      <c r="R318" s="122"/>
      <c r="S318" s="122"/>
      <c r="T318" s="388">
        <f t="shared" si="81"/>
        <v>0</v>
      </c>
      <c r="V318" s="388">
        <f t="shared" si="79"/>
        <v>0</v>
      </c>
    </row>
    <row r="319" spans="1:28" hidden="1">
      <c r="A319" s="200">
        <v>6</v>
      </c>
      <c r="B319" s="39" t="s">
        <v>307</v>
      </c>
      <c r="C319" s="377">
        <f>Mat!C69</f>
        <v>0</v>
      </c>
      <c r="D319" s="377">
        <f>Mat!D69</f>
        <v>0</v>
      </c>
      <c r="E319" s="375">
        <f>Mat!E69</f>
        <v>0</v>
      </c>
      <c r="F319" s="189">
        <f t="shared" si="80"/>
        <v>0</v>
      </c>
      <c r="G319" s="122"/>
      <c r="H319" s="122"/>
      <c r="I319" s="122"/>
      <c r="J319" s="275"/>
      <c r="K319" s="282"/>
      <c r="L319" s="122"/>
      <c r="M319" s="122"/>
      <c r="N319" s="122"/>
      <c r="O319" s="122"/>
      <c r="P319" s="122"/>
      <c r="Q319" s="122"/>
      <c r="R319" s="122"/>
      <c r="S319" s="122"/>
      <c r="T319" s="388">
        <f t="shared" si="81"/>
        <v>0</v>
      </c>
      <c r="V319" s="388">
        <f t="shared" si="79"/>
        <v>0</v>
      </c>
    </row>
    <row r="320" spans="1:28" hidden="1">
      <c r="A320" s="200">
        <v>7</v>
      </c>
      <c r="B320" s="39" t="s">
        <v>308</v>
      </c>
      <c r="C320" s="377">
        <f>Mat!C70</f>
        <v>0</v>
      </c>
      <c r="D320" s="377">
        <f>Mat!D70</f>
        <v>0</v>
      </c>
      <c r="E320" s="375">
        <f>Mat!E70</f>
        <v>0</v>
      </c>
      <c r="F320" s="189">
        <f t="shared" si="80"/>
        <v>0</v>
      </c>
      <c r="G320" s="122"/>
      <c r="H320" s="122"/>
      <c r="I320" s="122"/>
      <c r="J320" s="275"/>
      <c r="K320" s="282"/>
      <c r="L320" s="122"/>
      <c r="M320" s="122"/>
      <c r="N320" s="122"/>
      <c r="O320" s="122"/>
      <c r="P320" s="122"/>
      <c r="Q320" s="122"/>
      <c r="R320" s="122"/>
      <c r="S320" s="122"/>
      <c r="T320" s="388">
        <f t="shared" si="81"/>
        <v>0</v>
      </c>
      <c r="V320" s="388">
        <f t="shared" si="79"/>
        <v>0</v>
      </c>
    </row>
    <row r="321" spans="1:22" hidden="1">
      <c r="A321" s="200">
        <v>8</v>
      </c>
      <c r="B321" s="39" t="s">
        <v>309</v>
      </c>
      <c r="C321" s="377">
        <f>Mat!C71</f>
        <v>0</v>
      </c>
      <c r="D321" s="377">
        <f>Mat!D71</f>
        <v>0</v>
      </c>
      <c r="E321" s="375">
        <f>Mat!E71</f>
        <v>0</v>
      </c>
      <c r="F321" s="189">
        <f t="shared" si="80"/>
        <v>0</v>
      </c>
      <c r="G321" s="122"/>
      <c r="H321" s="122"/>
      <c r="I321" s="122"/>
      <c r="J321" s="275"/>
      <c r="K321" s="282"/>
      <c r="L321" s="122"/>
      <c r="M321" s="122"/>
      <c r="N321" s="122"/>
      <c r="O321" s="122"/>
      <c r="P321" s="122"/>
      <c r="Q321" s="122"/>
      <c r="R321" s="122"/>
      <c r="S321" s="122"/>
      <c r="T321" s="388">
        <f t="shared" si="81"/>
        <v>0</v>
      </c>
      <c r="V321" s="388">
        <f t="shared" si="79"/>
        <v>0</v>
      </c>
    </row>
    <row r="322" spans="1:22" hidden="1">
      <c r="A322" s="200">
        <v>9</v>
      </c>
      <c r="B322" s="39" t="s">
        <v>310</v>
      </c>
      <c r="C322" s="377">
        <f>Mat!C72</f>
        <v>0</v>
      </c>
      <c r="D322" s="377">
        <f>Mat!D72</f>
        <v>0</v>
      </c>
      <c r="E322" s="375">
        <f>Mat!E72</f>
        <v>0</v>
      </c>
      <c r="F322" s="189">
        <f t="shared" si="80"/>
        <v>0</v>
      </c>
      <c r="G322" s="122"/>
      <c r="H322" s="122"/>
      <c r="I322" s="122"/>
      <c r="J322" s="275"/>
      <c r="K322" s="282"/>
      <c r="L322" s="122"/>
      <c r="M322" s="122"/>
      <c r="N322" s="122"/>
      <c r="O322" s="122"/>
      <c r="P322" s="122"/>
      <c r="Q322" s="122"/>
      <c r="R322" s="122"/>
      <c r="S322" s="122"/>
      <c r="T322" s="388">
        <f t="shared" si="81"/>
        <v>0</v>
      </c>
      <c r="V322" s="388">
        <f t="shared" si="79"/>
        <v>0</v>
      </c>
    </row>
    <row r="323" spans="1:22" hidden="1">
      <c r="A323" s="200">
        <v>10</v>
      </c>
      <c r="B323" s="39" t="s">
        <v>311</v>
      </c>
      <c r="C323" s="377">
        <f>Mat!C73</f>
        <v>0</v>
      </c>
      <c r="D323" s="377">
        <f>Mat!D73</f>
        <v>0</v>
      </c>
      <c r="E323" s="375">
        <f>Mat!E73</f>
        <v>0</v>
      </c>
      <c r="F323" s="189">
        <f t="shared" si="80"/>
        <v>0</v>
      </c>
      <c r="G323" s="122"/>
      <c r="H323" s="122"/>
      <c r="I323" s="122"/>
      <c r="J323" s="283"/>
      <c r="K323" s="280"/>
      <c r="L323" s="122"/>
      <c r="M323" s="122"/>
      <c r="N323" s="122"/>
      <c r="O323" s="122"/>
      <c r="P323" s="122"/>
      <c r="Q323" s="122"/>
      <c r="R323" s="122"/>
      <c r="S323" s="122"/>
      <c r="T323" s="388">
        <f t="shared" si="81"/>
        <v>0</v>
      </c>
      <c r="V323" s="388">
        <f t="shared" si="79"/>
        <v>0</v>
      </c>
    </row>
    <row r="324" spans="1:22" hidden="1">
      <c r="A324" s="200">
        <v>11</v>
      </c>
      <c r="B324" s="39" t="s">
        <v>342</v>
      </c>
      <c r="C324" s="377">
        <f>Mat!C74</f>
        <v>0</v>
      </c>
      <c r="D324" s="377">
        <f>Mat!D74</f>
        <v>0</v>
      </c>
      <c r="E324" s="375">
        <f>Mat!E74</f>
        <v>0</v>
      </c>
      <c r="F324" s="189">
        <f t="shared" si="80"/>
        <v>0</v>
      </c>
      <c r="G324" s="122"/>
      <c r="H324" s="122"/>
      <c r="I324" s="122"/>
      <c r="J324" s="275"/>
      <c r="K324" s="275"/>
      <c r="L324" s="122"/>
      <c r="M324" s="122"/>
      <c r="N324" s="122"/>
      <c r="O324" s="122"/>
      <c r="P324" s="122"/>
      <c r="Q324" s="122"/>
      <c r="R324" s="122"/>
      <c r="S324" s="122"/>
      <c r="T324" s="388">
        <f t="shared" si="81"/>
        <v>0</v>
      </c>
      <c r="V324" s="388">
        <f t="shared" si="79"/>
        <v>0</v>
      </c>
    </row>
    <row r="325" spans="1:22" hidden="1">
      <c r="A325" s="200">
        <v>12</v>
      </c>
      <c r="B325" s="39" t="s">
        <v>343</v>
      </c>
      <c r="C325" s="377">
        <f>Mat!C75</f>
        <v>0</v>
      </c>
      <c r="D325" s="377">
        <f>Mat!D75</f>
        <v>0</v>
      </c>
      <c r="E325" s="375">
        <f>Mat!E75</f>
        <v>0</v>
      </c>
      <c r="F325" s="189">
        <f t="shared" si="80"/>
        <v>0</v>
      </c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388">
        <f t="shared" si="81"/>
        <v>0</v>
      </c>
      <c r="V325" s="388">
        <f t="shared" si="79"/>
        <v>0</v>
      </c>
    </row>
    <row r="326" spans="1:22" hidden="1">
      <c r="A326" s="200">
        <v>13</v>
      </c>
      <c r="B326" s="39" t="s">
        <v>344</v>
      </c>
      <c r="C326" s="377">
        <f>Mat!C76</f>
        <v>0</v>
      </c>
      <c r="D326" s="377">
        <f>Mat!D76</f>
        <v>0</v>
      </c>
      <c r="E326" s="375">
        <f>Mat!E76</f>
        <v>0</v>
      </c>
      <c r="F326" s="189">
        <f t="shared" si="80"/>
        <v>0</v>
      </c>
      <c r="G326" s="122"/>
      <c r="L326" s="122"/>
      <c r="M326" s="122"/>
      <c r="N326" s="122"/>
      <c r="O326" s="122"/>
      <c r="P326" s="122"/>
      <c r="Q326" s="122"/>
      <c r="R326" s="122"/>
      <c r="S326" s="122"/>
      <c r="T326" s="388">
        <f t="shared" si="81"/>
        <v>0</v>
      </c>
      <c r="V326" s="388">
        <f t="shared" si="79"/>
        <v>0</v>
      </c>
    </row>
    <row r="327" spans="1:22" hidden="1">
      <c r="A327" s="200">
        <v>14</v>
      </c>
      <c r="B327" s="39" t="s">
        <v>345</v>
      </c>
      <c r="C327" s="377">
        <f>Mat!C77</f>
        <v>0</v>
      </c>
      <c r="D327" s="377">
        <f>Mat!D77</f>
        <v>0</v>
      </c>
      <c r="E327" s="375">
        <f>Mat!E77</f>
        <v>0</v>
      </c>
      <c r="F327" s="189">
        <f t="shared" si="80"/>
        <v>0</v>
      </c>
      <c r="G327" s="122"/>
      <c r="L327" s="122"/>
      <c r="M327" s="122"/>
      <c r="N327" s="122"/>
      <c r="O327" s="122"/>
      <c r="P327" s="122"/>
      <c r="Q327" s="122"/>
      <c r="R327" s="122"/>
      <c r="S327" s="122"/>
      <c r="T327" s="388">
        <f t="shared" si="81"/>
        <v>0</v>
      </c>
      <c r="V327" s="388">
        <f t="shared" si="79"/>
        <v>0</v>
      </c>
    </row>
    <row r="328" spans="1:22" hidden="1">
      <c r="A328" s="200">
        <v>15</v>
      </c>
      <c r="B328" s="39" t="s">
        <v>346</v>
      </c>
      <c r="C328" s="377">
        <f>Mat!C78</f>
        <v>0</v>
      </c>
      <c r="D328" s="377">
        <f>Mat!D78</f>
        <v>0</v>
      </c>
      <c r="E328" s="375">
        <f>Mat!E78</f>
        <v>0</v>
      </c>
      <c r="F328" s="189">
        <f t="shared" si="80"/>
        <v>0</v>
      </c>
      <c r="G328" s="122"/>
      <c r="L328" s="122"/>
      <c r="M328" s="122"/>
      <c r="N328" s="122"/>
      <c r="O328" s="122"/>
      <c r="P328" s="122"/>
      <c r="Q328" s="122"/>
      <c r="R328" s="122"/>
      <c r="S328" s="122"/>
      <c r="T328" s="388">
        <f t="shared" si="81"/>
        <v>0</v>
      </c>
      <c r="V328" s="388">
        <f t="shared" si="79"/>
        <v>0</v>
      </c>
    </row>
    <row r="329" spans="1:22" hidden="1">
      <c r="A329" s="200">
        <v>16</v>
      </c>
      <c r="B329" s="39" t="s">
        <v>347</v>
      </c>
      <c r="C329" s="377">
        <f>Mat!C79</f>
        <v>0</v>
      </c>
      <c r="D329" s="377">
        <f>Mat!D79</f>
        <v>0</v>
      </c>
      <c r="E329" s="375">
        <f>Mat!E79</f>
        <v>0</v>
      </c>
      <c r="F329" s="189">
        <f t="shared" si="80"/>
        <v>0</v>
      </c>
      <c r="G329" s="122"/>
      <c r="L329" s="122"/>
      <c r="M329" s="122"/>
      <c r="N329" s="122"/>
      <c r="O329" s="122"/>
      <c r="P329" s="122"/>
      <c r="Q329" s="122"/>
      <c r="R329" s="122"/>
      <c r="S329" s="122"/>
      <c r="T329" s="388">
        <f t="shared" si="81"/>
        <v>0</v>
      </c>
      <c r="V329" s="388">
        <f t="shared" si="79"/>
        <v>0</v>
      </c>
    </row>
    <row r="330" spans="1:22" hidden="1">
      <c r="A330" s="200">
        <v>17</v>
      </c>
      <c r="B330" s="39" t="s">
        <v>348</v>
      </c>
      <c r="C330" s="377">
        <f>Mat!C80</f>
        <v>0</v>
      </c>
      <c r="D330" s="377">
        <f>Mat!D80</f>
        <v>0</v>
      </c>
      <c r="E330" s="375">
        <f>Mat!E80</f>
        <v>0</v>
      </c>
      <c r="F330" s="189">
        <f t="shared" si="80"/>
        <v>0</v>
      </c>
      <c r="G330" s="122"/>
      <c r="L330" s="122"/>
      <c r="M330" s="122"/>
      <c r="N330" s="122"/>
      <c r="O330" s="122"/>
      <c r="P330" s="122"/>
      <c r="Q330" s="122"/>
      <c r="R330" s="122"/>
      <c r="S330" s="122"/>
      <c r="T330" s="388">
        <f t="shared" si="81"/>
        <v>0</v>
      </c>
      <c r="V330" s="388">
        <f t="shared" si="79"/>
        <v>0</v>
      </c>
    </row>
    <row r="331" spans="1:22" hidden="1">
      <c r="A331" s="200">
        <v>18</v>
      </c>
      <c r="B331" s="39" t="s">
        <v>349</v>
      </c>
      <c r="C331" s="377">
        <f>Mat!C81</f>
        <v>0</v>
      </c>
      <c r="D331" s="377">
        <f>Mat!D81</f>
        <v>0</v>
      </c>
      <c r="E331" s="375">
        <f>Mat!E81</f>
        <v>0</v>
      </c>
      <c r="F331" s="189">
        <f t="shared" si="80"/>
        <v>0</v>
      </c>
      <c r="G331" s="122"/>
      <c r="L331" s="122"/>
      <c r="M331" s="122"/>
      <c r="N331" s="122"/>
      <c r="O331" s="122"/>
      <c r="P331" s="122"/>
      <c r="Q331" s="122"/>
      <c r="R331" s="122"/>
      <c r="S331" s="122"/>
      <c r="T331" s="388">
        <f t="shared" si="81"/>
        <v>0</v>
      </c>
      <c r="V331" s="388">
        <f t="shared" si="79"/>
        <v>0</v>
      </c>
    </row>
    <row r="332" spans="1:22" hidden="1">
      <c r="A332" s="200">
        <v>19</v>
      </c>
      <c r="B332" s="39" t="s">
        <v>350</v>
      </c>
      <c r="C332" s="377">
        <f>Mat!C82</f>
        <v>0</v>
      </c>
      <c r="D332" s="377">
        <f>Mat!D82</f>
        <v>0</v>
      </c>
      <c r="E332" s="375">
        <f>Mat!E82</f>
        <v>0</v>
      </c>
      <c r="F332" s="189">
        <f t="shared" si="80"/>
        <v>0</v>
      </c>
      <c r="G332" s="122"/>
      <c r="L332" s="122"/>
      <c r="M332" s="122"/>
      <c r="N332" s="122"/>
      <c r="O332" s="122"/>
      <c r="P332" s="122"/>
      <c r="Q332" s="122"/>
      <c r="R332" s="122"/>
      <c r="S332" s="122"/>
      <c r="T332" s="388">
        <f t="shared" si="81"/>
        <v>0</v>
      </c>
      <c r="V332" s="388">
        <f t="shared" si="79"/>
        <v>0</v>
      </c>
    </row>
    <row r="333" spans="1:22" hidden="1">
      <c r="A333" s="200">
        <v>20</v>
      </c>
      <c r="B333" s="39" t="s">
        <v>351</v>
      </c>
      <c r="C333" s="377">
        <f>Mat!C83</f>
        <v>0</v>
      </c>
      <c r="D333" s="377">
        <f>Mat!D83</f>
        <v>0</v>
      </c>
      <c r="E333" s="375">
        <f>Mat!E83</f>
        <v>0</v>
      </c>
      <c r="F333" s="189">
        <f t="shared" si="80"/>
        <v>0</v>
      </c>
      <c r="G333" s="122"/>
      <c r="L333" s="122"/>
      <c r="M333" s="122"/>
      <c r="N333" s="122"/>
      <c r="O333" s="122"/>
      <c r="P333" s="122"/>
      <c r="Q333" s="122"/>
      <c r="R333" s="122"/>
      <c r="S333" s="122"/>
      <c r="T333" s="388">
        <f t="shared" si="81"/>
        <v>0</v>
      </c>
      <c r="V333" s="388">
        <f t="shared" si="79"/>
        <v>0</v>
      </c>
    </row>
    <row r="334" spans="1:22" hidden="1">
      <c r="A334" s="200">
        <v>21</v>
      </c>
      <c r="B334" s="39" t="s">
        <v>352</v>
      </c>
      <c r="C334" s="377">
        <f>Mat!C84</f>
        <v>0</v>
      </c>
      <c r="D334" s="377">
        <f>Mat!D84</f>
        <v>0</v>
      </c>
      <c r="E334" s="375">
        <f>Mat!E84</f>
        <v>0</v>
      </c>
      <c r="F334" s="189">
        <f t="shared" si="80"/>
        <v>0</v>
      </c>
      <c r="G334" s="122"/>
      <c r="L334" s="122"/>
      <c r="M334" s="122"/>
      <c r="N334" s="122"/>
      <c r="O334" s="122"/>
      <c r="P334" s="122"/>
      <c r="Q334" s="122"/>
      <c r="R334" s="122"/>
      <c r="S334" s="122"/>
      <c r="T334" s="388">
        <f t="shared" si="81"/>
        <v>0</v>
      </c>
      <c r="V334" s="388">
        <f t="shared" si="79"/>
        <v>0</v>
      </c>
    </row>
    <row r="335" spans="1:22" hidden="1">
      <c r="A335" s="200">
        <v>22</v>
      </c>
      <c r="B335" s="39" t="s">
        <v>353</v>
      </c>
      <c r="C335" s="377">
        <f>Mat!C85</f>
        <v>0</v>
      </c>
      <c r="D335" s="377">
        <f>Mat!D85</f>
        <v>0</v>
      </c>
      <c r="E335" s="375">
        <f>Mat!E85</f>
        <v>0</v>
      </c>
      <c r="F335" s="189">
        <f t="shared" si="80"/>
        <v>0</v>
      </c>
      <c r="G335" s="122"/>
      <c r="L335" s="122"/>
      <c r="M335" s="122"/>
      <c r="N335" s="122"/>
      <c r="O335" s="122"/>
      <c r="P335" s="122"/>
      <c r="Q335" s="122"/>
      <c r="R335" s="122"/>
      <c r="S335" s="122"/>
      <c r="T335" s="388">
        <f t="shared" si="81"/>
        <v>0</v>
      </c>
      <c r="V335" s="388">
        <f t="shared" si="79"/>
        <v>0</v>
      </c>
    </row>
    <row r="336" spans="1:22" hidden="1">
      <c r="A336" s="200">
        <v>23</v>
      </c>
      <c r="B336" s="39" t="s">
        <v>354</v>
      </c>
      <c r="C336" s="377">
        <f>Mat!C86</f>
        <v>0</v>
      </c>
      <c r="D336" s="377">
        <f>Mat!D86</f>
        <v>0</v>
      </c>
      <c r="E336" s="375">
        <f>Mat!E86</f>
        <v>0</v>
      </c>
      <c r="F336" s="189">
        <f t="shared" si="80"/>
        <v>0</v>
      </c>
      <c r="G336" s="122"/>
      <c r="L336" s="122"/>
      <c r="M336" s="122"/>
      <c r="N336" s="122"/>
      <c r="O336" s="122"/>
      <c r="P336" s="122"/>
      <c r="Q336" s="122"/>
      <c r="R336" s="122"/>
      <c r="S336" s="122"/>
      <c r="T336" s="388">
        <f t="shared" si="81"/>
        <v>0</v>
      </c>
      <c r="V336" s="388">
        <f t="shared" si="79"/>
        <v>0</v>
      </c>
    </row>
    <row r="337" spans="1:28" hidden="1">
      <c r="A337" s="200">
        <v>24</v>
      </c>
      <c r="B337" s="39" t="s">
        <v>355</v>
      </c>
      <c r="C337" s="377">
        <f>Mat!C87</f>
        <v>0</v>
      </c>
      <c r="D337" s="377">
        <f>Mat!D87</f>
        <v>0</v>
      </c>
      <c r="E337" s="375">
        <f>Mat!E87</f>
        <v>0</v>
      </c>
      <c r="F337" s="189">
        <f t="shared" si="80"/>
        <v>0</v>
      </c>
      <c r="G337" s="122"/>
      <c r="L337" s="122"/>
      <c r="M337" s="122"/>
      <c r="N337" s="122"/>
      <c r="O337" s="122"/>
      <c r="P337" s="122"/>
      <c r="Q337" s="122"/>
      <c r="R337" s="122"/>
      <c r="S337" s="122"/>
      <c r="T337" s="388">
        <f t="shared" si="81"/>
        <v>0</v>
      </c>
      <c r="V337" s="388">
        <f t="shared" si="79"/>
        <v>0</v>
      </c>
    </row>
    <row r="338" spans="1:28" ht="15.75" hidden="1" thickBot="1">
      <c r="A338" s="266">
        <v>25</v>
      </c>
      <c r="B338" s="289" t="s">
        <v>356</v>
      </c>
      <c r="C338" s="415">
        <f>Mat!C88</f>
        <v>0</v>
      </c>
      <c r="D338" s="415">
        <f>Mat!D88</f>
        <v>0</v>
      </c>
      <c r="E338" s="378">
        <f>Mat!E88</f>
        <v>0</v>
      </c>
      <c r="F338" s="195">
        <f t="shared" si="80"/>
        <v>0</v>
      </c>
      <c r="G338" s="122"/>
      <c r="L338" s="122"/>
      <c r="M338" s="122"/>
      <c r="N338" s="122"/>
      <c r="O338" s="122"/>
      <c r="P338" s="122"/>
      <c r="Q338" s="122"/>
      <c r="R338" s="122"/>
      <c r="S338" s="122"/>
      <c r="T338" s="388">
        <f t="shared" si="81"/>
        <v>0</v>
      </c>
      <c r="V338" s="388">
        <f t="shared" si="79"/>
        <v>0</v>
      </c>
    </row>
    <row r="339" spans="1:28" hidden="1">
      <c r="B339" s="280"/>
      <c r="C339" s="37"/>
      <c r="D339" s="37"/>
      <c r="E339" s="37"/>
      <c r="F339" s="37"/>
      <c r="G339" s="37"/>
    </row>
    <row r="340" spans="1:28" hidden="1">
      <c r="A340" s="281" t="s">
        <v>402</v>
      </c>
      <c r="B340" s="282"/>
      <c r="C340" s="4"/>
      <c r="D340" s="37"/>
      <c r="E340" s="37"/>
      <c r="F340" s="37"/>
      <c r="G340" s="37"/>
      <c r="H340" s="37"/>
    </row>
    <row r="341" spans="1:28" ht="19.5" hidden="1" thickBot="1">
      <c r="A341" s="281" t="s">
        <v>20</v>
      </c>
      <c r="B341" s="286" t="s">
        <v>16</v>
      </c>
      <c r="C341" s="290" t="s">
        <v>398</v>
      </c>
      <c r="D341" s="127"/>
      <c r="E341" s="127"/>
      <c r="F341" s="127"/>
      <c r="G341" s="224"/>
      <c r="H341" s="224"/>
      <c r="I341" s="224"/>
      <c r="J341" s="224"/>
      <c r="K341" s="224"/>
    </row>
    <row r="342" spans="1:28" ht="24.95" hidden="1" customHeight="1">
      <c r="A342" s="583" t="s">
        <v>2</v>
      </c>
      <c r="B342" s="585" t="s">
        <v>406</v>
      </c>
      <c r="C342" s="48" t="s">
        <v>395</v>
      </c>
      <c r="D342" s="48" t="s">
        <v>407</v>
      </c>
      <c r="E342" s="48" t="s">
        <v>397</v>
      </c>
      <c r="F342" s="626" t="s">
        <v>19</v>
      </c>
      <c r="H342" s="122"/>
      <c r="I342" s="122"/>
      <c r="J342" s="122"/>
      <c r="K342" s="122"/>
      <c r="R342" s="268"/>
      <c r="S342" s="268"/>
      <c r="T342" s="389" t="s">
        <v>3</v>
      </c>
      <c r="V342" s="624" t="s">
        <v>19</v>
      </c>
      <c r="Y342" s="268"/>
      <c r="Z342" s="268"/>
      <c r="AA342" s="268"/>
      <c r="AB342" s="268"/>
    </row>
    <row r="343" spans="1:28" ht="24.95" hidden="1" customHeight="1" thickBot="1">
      <c r="A343" s="584"/>
      <c r="B343" s="586"/>
      <c r="C343" s="138" t="s">
        <v>408</v>
      </c>
      <c r="D343" s="138" t="s">
        <v>408</v>
      </c>
      <c r="E343" s="139" t="s">
        <v>409</v>
      </c>
      <c r="F343" s="590"/>
      <c r="H343" s="4"/>
      <c r="I343" s="4"/>
      <c r="J343" s="4"/>
      <c r="K343" s="4"/>
      <c r="R343" s="268"/>
      <c r="S343" s="268"/>
      <c r="T343" s="390" t="s">
        <v>110</v>
      </c>
      <c r="V343" s="625"/>
      <c r="Y343" s="268"/>
      <c r="Z343" s="268"/>
      <c r="AA343" s="268"/>
      <c r="AB343" s="268"/>
    </row>
    <row r="344" spans="1:28" hidden="1">
      <c r="A344" s="294">
        <v>1</v>
      </c>
      <c r="B344" s="295" t="s">
        <v>190</v>
      </c>
      <c r="C344" s="373">
        <f>Mat!C106</f>
        <v>0</v>
      </c>
      <c r="D344" s="373">
        <f>Mat!D106</f>
        <v>0</v>
      </c>
      <c r="E344" s="374">
        <f>Mat!E106</f>
        <v>0</v>
      </c>
      <c r="F344" s="187">
        <f>V344</f>
        <v>0</v>
      </c>
      <c r="G344" s="122"/>
      <c r="H344" s="4"/>
      <c r="I344" s="4"/>
      <c r="J344" s="4"/>
      <c r="K344" s="4"/>
      <c r="N344" s="122"/>
      <c r="O344" s="122"/>
      <c r="P344" s="122"/>
      <c r="Q344" s="122"/>
      <c r="R344" s="122"/>
      <c r="S344" s="122"/>
      <c r="T344" s="388">
        <f>IF(D344=0,0,ROUNDDOWN(C344/D344,1))</f>
        <v>0</v>
      </c>
      <c r="V344" s="388">
        <f t="shared" ref="V344:V368" si="82">IF(OR(C344=0,D344=0),0,IF(T344&lt;0.1,1,IF(E344=0,VLOOKUP(T344,vsesw,2),IF(E344=10,VLOOKUP(T344,vsesw,3),IF(E344=20,VLOOKUP(T344,vsesw,4),IF(E344=30,VLOOKUP(T344,vsesw,5),IF(E344=40,VLOOKUP(T344,vsesw,6),IF(E344=50,VLOOKUP(T344,vsesw,7)))))))))</f>
        <v>0</v>
      </c>
    </row>
    <row r="345" spans="1:28" hidden="1">
      <c r="A345" s="296">
        <v>2</v>
      </c>
      <c r="B345" s="205" t="s">
        <v>191</v>
      </c>
      <c r="C345" s="377">
        <f>Mat!C107</f>
        <v>0</v>
      </c>
      <c r="D345" s="377">
        <f>Mat!D107</f>
        <v>0</v>
      </c>
      <c r="E345" s="375">
        <f>Mat!E107</f>
        <v>0</v>
      </c>
      <c r="F345" s="189">
        <f t="shared" ref="F345:F368" si="83">V345</f>
        <v>0</v>
      </c>
      <c r="G345" s="122"/>
      <c r="H345" s="4"/>
      <c r="I345" s="4"/>
      <c r="J345" s="4"/>
      <c r="K345" s="4"/>
      <c r="N345" s="122"/>
      <c r="O345" s="122"/>
      <c r="P345" s="122"/>
      <c r="Q345" s="122"/>
      <c r="R345" s="122"/>
      <c r="S345" s="122"/>
      <c r="T345" s="388">
        <f t="shared" ref="T345:T368" si="84">IF(D345=0,0,ROUNDDOWN(C345/D345,1))</f>
        <v>0</v>
      </c>
      <c r="V345" s="388">
        <f t="shared" si="82"/>
        <v>0</v>
      </c>
    </row>
    <row r="346" spans="1:28" hidden="1">
      <c r="A346" s="296">
        <v>3</v>
      </c>
      <c r="B346" s="205" t="s">
        <v>192</v>
      </c>
      <c r="C346" s="377">
        <f>Mat!C108</f>
        <v>0</v>
      </c>
      <c r="D346" s="377">
        <f>Mat!D108</f>
        <v>0</v>
      </c>
      <c r="E346" s="375">
        <f>Mat!E108</f>
        <v>0</v>
      </c>
      <c r="F346" s="189">
        <f t="shared" si="83"/>
        <v>0</v>
      </c>
      <c r="G346" s="122"/>
      <c r="H346" s="4"/>
      <c r="I346" s="4"/>
      <c r="J346" s="4"/>
      <c r="K346" s="4"/>
      <c r="N346" s="122"/>
      <c r="O346" s="122"/>
      <c r="P346" s="122"/>
      <c r="Q346" s="122"/>
      <c r="R346" s="122"/>
      <c r="S346" s="122"/>
      <c r="T346" s="388">
        <f t="shared" si="84"/>
        <v>0</v>
      </c>
      <c r="V346" s="388">
        <f t="shared" si="82"/>
        <v>0</v>
      </c>
    </row>
    <row r="347" spans="1:28" hidden="1">
      <c r="A347" s="296">
        <v>4</v>
      </c>
      <c r="B347" s="205" t="s">
        <v>312</v>
      </c>
      <c r="C347" s="377">
        <f>Mat!C109</f>
        <v>0</v>
      </c>
      <c r="D347" s="377">
        <f>Mat!D109</f>
        <v>0</v>
      </c>
      <c r="E347" s="375">
        <f>Mat!E109</f>
        <v>0</v>
      </c>
      <c r="F347" s="189">
        <f t="shared" si="83"/>
        <v>0</v>
      </c>
      <c r="G347" s="122"/>
      <c r="H347" s="4"/>
      <c r="I347" s="4"/>
      <c r="J347" s="4"/>
      <c r="K347" s="4"/>
      <c r="N347" s="122"/>
      <c r="O347" s="122"/>
      <c r="P347" s="122"/>
      <c r="Q347" s="122"/>
      <c r="R347" s="122"/>
      <c r="S347" s="122"/>
      <c r="T347" s="388">
        <f t="shared" si="84"/>
        <v>0</v>
      </c>
      <c r="V347" s="388">
        <f t="shared" si="82"/>
        <v>0</v>
      </c>
    </row>
    <row r="348" spans="1:28" hidden="1">
      <c r="A348" s="296">
        <v>5</v>
      </c>
      <c r="B348" s="205" t="s">
        <v>313</v>
      </c>
      <c r="C348" s="377">
        <f>Mat!C110</f>
        <v>0</v>
      </c>
      <c r="D348" s="377">
        <f>Mat!D110</f>
        <v>0</v>
      </c>
      <c r="E348" s="375">
        <f>Mat!E110</f>
        <v>0</v>
      </c>
      <c r="F348" s="189">
        <f t="shared" si="83"/>
        <v>0</v>
      </c>
      <c r="G348" s="122"/>
      <c r="H348" s="4"/>
      <c r="I348" s="4"/>
      <c r="J348" s="4"/>
      <c r="K348" s="4"/>
      <c r="N348" s="122"/>
      <c r="O348" s="122"/>
      <c r="P348" s="122"/>
      <c r="Q348" s="122"/>
      <c r="R348" s="122"/>
      <c r="S348" s="122"/>
      <c r="T348" s="388">
        <f t="shared" si="84"/>
        <v>0</v>
      </c>
      <c r="V348" s="388">
        <f t="shared" si="82"/>
        <v>0</v>
      </c>
    </row>
    <row r="349" spans="1:28" hidden="1">
      <c r="A349" s="296">
        <v>6</v>
      </c>
      <c r="B349" s="205" t="s">
        <v>314</v>
      </c>
      <c r="C349" s="377">
        <f>Mat!C111</f>
        <v>0</v>
      </c>
      <c r="D349" s="377">
        <f>Mat!D111</f>
        <v>0</v>
      </c>
      <c r="E349" s="375">
        <f>Mat!E111</f>
        <v>0</v>
      </c>
      <c r="F349" s="189">
        <f t="shared" si="83"/>
        <v>0</v>
      </c>
      <c r="G349" s="122"/>
      <c r="H349" s="4"/>
      <c r="I349" s="4"/>
      <c r="J349" s="4"/>
      <c r="K349" s="4"/>
      <c r="N349" s="122"/>
      <c r="O349" s="122"/>
      <c r="P349" s="122"/>
      <c r="Q349" s="122"/>
      <c r="R349" s="122"/>
      <c r="S349" s="122"/>
      <c r="T349" s="388">
        <f t="shared" si="84"/>
        <v>0</v>
      </c>
      <c r="V349" s="388">
        <f t="shared" si="82"/>
        <v>0</v>
      </c>
    </row>
    <row r="350" spans="1:28" hidden="1">
      <c r="A350" s="296">
        <v>7</v>
      </c>
      <c r="B350" s="205" t="s">
        <v>315</v>
      </c>
      <c r="C350" s="377">
        <f>Mat!C112</f>
        <v>0</v>
      </c>
      <c r="D350" s="377">
        <f>Mat!D112</f>
        <v>0</v>
      </c>
      <c r="E350" s="375">
        <f>Mat!E112</f>
        <v>0</v>
      </c>
      <c r="F350" s="189">
        <f t="shared" si="83"/>
        <v>0</v>
      </c>
      <c r="G350" s="122"/>
      <c r="H350" s="4"/>
      <c r="I350" s="4"/>
      <c r="J350" s="4"/>
      <c r="K350" s="4"/>
      <c r="N350" s="122"/>
      <c r="O350" s="122"/>
      <c r="P350" s="122"/>
      <c r="Q350" s="122"/>
      <c r="R350" s="122"/>
      <c r="S350" s="122"/>
      <c r="T350" s="388">
        <f t="shared" si="84"/>
        <v>0</v>
      </c>
      <c r="V350" s="388">
        <f t="shared" si="82"/>
        <v>0</v>
      </c>
    </row>
    <row r="351" spans="1:28" hidden="1">
      <c r="A351" s="296">
        <v>8</v>
      </c>
      <c r="B351" s="205" t="s">
        <v>316</v>
      </c>
      <c r="C351" s="377">
        <f>Mat!C113</f>
        <v>0</v>
      </c>
      <c r="D351" s="377">
        <f>Mat!D113</f>
        <v>0</v>
      </c>
      <c r="E351" s="375">
        <f>Mat!E113</f>
        <v>0</v>
      </c>
      <c r="F351" s="189">
        <f t="shared" si="83"/>
        <v>0</v>
      </c>
      <c r="G351" s="122"/>
      <c r="H351" s="4"/>
      <c r="I351" s="4"/>
      <c r="J351" s="4"/>
      <c r="K351" s="4"/>
      <c r="N351" s="122"/>
      <c r="O351" s="122"/>
      <c r="P351" s="122"/>
      <c r="Q351" s="122"/>
      <c r="R351" s="122"/>
      <c r="S351" s="122"/>
      <c r="T351" s="388">
        <f t="shared" si="84"/>
        <v>0</v>
      </c>
      <c r="V351" s="388">
        <f t="shared" si="82"/>
        <v>0</v>
      </c>
    </row>
    <row r="352" spans="1:28" hidden="1">
      <c r="A352" s="296">
        <v>9</v>
      </c>
      <c r="B352" s="205" t="s">
        <v>317</v>
      </c>
      <c r="C352" s="377">
        <f>Mat!C114</f>
        <v>0</v>
      </c>
      <c r="D352" s="377">
        <f>Mat!D114</f>
        <v>0</v>
      </c>
      <c r="E352" s="375">
        <f>Mat!E114</f>
        <v>0</v>
      </c>
      <c r="F352" s="189">
        <f t="shared" si="83"/>
        <v>0</v>
      </c>
      <c r="G352" s="122"/>
      <c r="H352" s="4"/>
      <c r="I352" s="4"/>
      <c r="J352" s="4"/>
      <c r="K352" s="4"/>
      <c r="N352" s="122"/>
      <c r="O352" s="122"/>
      <c r="P352" s="122"/>
      <c r="Q352" s="122"/>
      <c r="R352" s="122"/>
      <c r="S352" s="122"/>
      <c r="T352" s="388">
        <f t="shared" si="84"/>
        <v>0</v>
      </c>
      <c r="V352" s="388">
        <f t="shared" si="82"/>
        <v>0</v>
      </c>
    </row>
    <row r="353" spans="1:22" hidden="1">
      <c r="A353" s="296">
        <v>10</v>
      </c>
      <c r="B353" s="205" t="s">
        <v>318</v>
      </c>
      <c r="C353" s="377">
        <f>Mat!C115</f>
        <v>0</v>
      </c>
      <c r="D353" s="377">
        <f>Mat!D115</f>
        <v>0</v>
      </c>
      <c r="E353" s="375">
        <f>Mat!E115</f>
        <v>0</v>
      </c>
      <c r="F353" s="189">
        <f t="shared" si="83"/>
        <v>0</v>
      </c>
      <c r="G353" s="122"/>
      <c r="H353" s="37"/>
      <c r="I353" s="37"/>
      <c r="J353" s="37"/>
      <c r="K353" s="37"/>
      <c r="N353" s="122"/>
      <c r="O353" s="122"/>
      <c r="P353" s="122"/>
      <c r="Q353" s="122"/>
      <c r="R353" s="122"/>
      <c r="S353" s="122"/>
      <c r="T353" s="388">
        <f t="shared" si="84"/>
        <v>0</v>
      </c>
      <c r="V353" s="388">
        <f t="shared" si="82"/>
        <v>0</v>
      </c>
    </row>
    <row r="354" spans="1:22" hidden="1">
      <c r="A354" s="296">
        <v>11</v>
      </c>
      <c r="B354" s="205" t="s">
        <v>357</v>
      </c>
      <c r="C354" s="377">
        <f>Mat!C116</f>
        <v>0</v>
      </c>
      <c r="D354" s="377">
        <f>Mat!D116</f>
        <v>0</v>
      </c>
      <c r="E354" s="375">
        <f>Mat!E116</f>
        <v>0</v>
      </c>
      <c r="F354" s="189">
        <f t="shared" si="83"/>
        <v>0</v>
      </c>
      <c r="G354" s="122"/>
      <c r="H354" s="275"/>
      <c r="I354" s="275"/>
      <c r="J354" s="275"/>
      <c r="K354" s="275"/>
      <c r="N354" s="122"/>
      <c r="O354" s="122"/>
      <c r="P354" s="122"/>
      <c r="Q354" s="122"/>
      <c r="R354" s="122"/>
      <c r="S354" s="122"/>
      <c r="T354" s="388">
        <f t="shared" si="84"/>
        <v>0</v>
      </c>
      <c r="V354" s="388">
        <f t="shared" si="82"/>
        <v>0</v>
      </c>
    </row>
    <row r="355" spans="1:22" hidden="1">
      <c r="A355" s="296">
        <v>12</v>
      </c>
      <c r="B355" s="205" t="s">
        <v>358</v>
      </c>
      <c r="C355" s="377">
        <f>Mat!C117</f>
        <v>0</v>
      </c>
      <c r="D355" s="377">
        <f>Mat!D117</f>
        <v>0</v>
      </c>
      <c r="E355" s="375">
        <f>Mat!E117</f>
        <v>0</v>
      </c>
      <c r="F355" s="189">
        <f t="shared" si="83"/>
        <v>0</v>
      </c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388">
        <f t="shared" si="84"/>
        <v>0</v>
      </c>
      <c r="V355" s="388">
        <f t="shared" si="82"/>
        <v>0</v>
      </c>
    </row>
    <row r="356" spans="1:22" hidden="1">
      <c r="A356" s="296">
        <v>13</v>
      </c>
      <c r="B356" s="205" t="s">
        <v>359</v>
      </c>
      <c r="C356" s="377">
        <f>Mat!C118</f>
        <v>0</v>
      </c>
      <c r="D356" s="377">
        <f>Mat!D118</f>
        <v>0</v>
      </c>
      <c r="E356" s="375">
        <f>Mat!E118</f>
        <v>0</v>
      </c>
      <c r="F356" s="189">
        <f t="shared" si="83"/>
        <v>0</v>
      </c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388">
        <f t="shared" si="84"/>
        <v>0</v>
      </c>
      <c r="V356" s="388">
        <f t="shared" si="82"/>
        <v>0</v>
      </c>
    </row>
    <row r="357" spans="1:22" hidden="1">
      <c r="A357" s="296">
        <v>14</v>
      </c>
      <c r="B357" s="205" t="s">
        <v>360</v>
      </c>
      <c r="C357" s="377">
        <f>Mat!C119</f>
        <v>0</v>
      </c>
      <c r="D357" s="377">
        <f>Mat!D119</f>
        <v>0</v>
      </c>
      <c r="E357" s="375">
        <f>Mat!E119</f>
        <v>0</v>
      </c>
      <c r="F357" s="189">
        <f t="shared" si="83"/>
        <v>0</v>
      </c>
      <c r="G357" s="122"/>
      <c r="H357" s="122"/>
      <c r="I357" s="4"/>
      <c r="J357" s="275"/>
      <c r="K357" s="275"/>
      <c r="L357" s="122"/>
      <c r="M357" s="122"/>
      <c r="N357" s="122"/>
      <c r="O357" s="122"/>
      <c r="P357" s="122"/>
      <c r="Q357" s="122"/>
      <c r="R357" s="122"/>
      <c r="S357" s="122"/>
      <c r="T357" s="388">
        <f t="shared" si="84"/>
        <v>0</v>
      </c>
      <c r="V357" s="388">
        <f t="shared" si="82"/>
        <v>0</v>
      </c>
    </row>
    <row r="358" spans="1:22" hidden="1">
      <c r="A358" s="296">
        <v>15</v>
      </c>
      <c r="B358" s="205" t="s">
        <v>361</v>
      </c>
      <c r="C358" s="377">
        <f>Mat!C120</f>
        <v>0</v>
      </c>
      <c r="D358" s="377">
        <f>Mat!D120</f>
        <v>0</v>
      </c>
      <c r="E358" s="375">
        <f>Mat!E120</f>
        <v>0</v>
      </c>
      <c r="F358" s="189">
        <f t="shared" si="83"/>
        <v>0</v>
      </c>
      <c r="G358" s="122"/>
      <c r="H358" s="122"/>
      <c r="I358" s="4"/>
      <c r="J358" s="275"/>
      <c r="K358" s="275"/>
      <c r="L358" s="122"/>
      <c r="M358" s="122"/>
      <c r="N358" s="122"/>
      <c r="O358" s="122"/>
      <c r="P358" s="122"/>
      <c r="Q358" s="122"/>
      <c r="R358" s="122"/>
      <c r="S358" s="122"/>
      <c r="T358" s="388">
        <f t="shared" si="84"/>
        <v>0</v>
      </c>
      <c r="V358" s="388">
        <f t="shared" si="82"/>
        <v>0</v>
      </c>
    </row>
    <row r="359" spans="1:22" hidden="1">
      <c r="A359" s="296">
        <v>16</v>
      </c>
      <c r="B359" s="205" t="s">
        <v>362</v>
      </c>
      <c r="C359" s="377">
        <f>Mat!C121</f>
        <v>0</v>
      </c>
      <c r="D359" s="377">
        <f>Mat!D121</f>
        <v>0</v>
      </c>
      <c r="E359" s="375">
        <f>Mat!E121</f>
        <v>0</v>
      </c>
      <c r="F359" s="189">
        <f t="shared" si="83"/>
        <v>0</v>
      </c>
      <c r="G359" s="122"/>
      <c r="H359" s="122"/>
      <c r="I359" s="4"/>
      <c r="J359" s="275"/>
      <c r="K359" s="275"/>
      <c r="L359" s="122"/>
      <c r="M359" s="122"/>
      <c r="N359" s="122"/>
      <c r="O359" s="122"/>
      <c r="P359" s="122"/>
      <c r="Q359" s="122"/>
      <c r="R359" s="122"/>
      <c r="S359" s="122"/>
      <c r="T359" s="388">
        <f t="shared" si="84"/>
        <v>0</v>
      </c>
      <c r="V359" s="388">
        <f t="shared" si="82"/>
        <v>0</v>
      </c>
    </row>
    <row r="360" spans="1:22" hidden="1">
      <c r="A360" s="296">
        <v>17</v>
      </c>
      <c r="B360" s="205" t="s">
        <v>363</v>
      </c>
      <c r="C360" s="377">
        <f>Mat!C122</f>
        <v>0</v>
      </c>
      <c r="D360" s="377">
        <f>Mat!D122</f>
        <v>0</v>
      </c>
      <c r="E360" s="375">
        <f>Mat!E122</f>
        <v>0</v>
      </c>
      <c r="F360" s="189">
        <f t="shared" si="83"/>
        <v>0</v>
      </c>
      <c r="G360" s="122"/>
      <c r="H360" s="122"/>
      <c r="I360" s="4"/>
      <c r="J360" s="275"/>
      <c r="K360" s="275"/>
      <c r="L360" s="122"/>
      <c r="M360" s="122"/>
      <c r="N360" s="122"/>
      <c r="O360" s="122"/>
      <c r="P360" s="122"/>
      <c r="Q360" s="122"/>
      <c r="R360" s="122"/>
      <c r="S360" s="122"/>
      <c r="T360" s="388">
        <f t="shared" si="84"/>
        <v>0</v>
      </c>
      <c r="V360" s="388">
        <f t="shared" si="82"/>
        <v>0</v>
      </c>
    </row>
    <row r="361" spans="1:22" hidden="1">
      <c r="A361" s="296">
        <v>18</v>
      </c>
      <c r="B361" s="205" t="s">
        <v>364</v>
      </c>
      <c r="C361" s="377">
        <f>Mat!C123</f>
        <v>0</v>
      </c>
      <c r="D361" s="377">
        <f>Mat!D123</f>
        <v>0</v>
      </c>
      <c r="E361" s="375">
        <f>Mat!E123</f>
        <v>0</v>
      </c>
      <c r="F361" s="189">
        <f t="shared" si="83"/>
        <v>0</v>
      </c>
      <c r="G361" s="122"/>
      <c r="H361" s="122"/>
      <c r="I361" s="4"/>
      <c r="J361" s="275"/>
      <c r="K361" s="275"/>
      <c r="L361" s="122"/>
      <c r="M361" s="122"/>
      <c r="N361" s="122"/>
      <c r="O361" s="122"/>
      <c r="P361" s="122"/>
      <c r="Q361" s="122"/>
      <c r="R361" s="122"/>
      <c r="S361" s="122"/>
      <c r="T361" s="388">
        <f t="shared" si="84"/>
        <v>0</v>
      </c>
      <c r="V361" s="388">
        <f t="shared" si="82"/>
        <v>0</v>
      </c>
    </row>
    <row r="362" spans="1:22" hidden="1">
      <c r="A362" s="296">
        <v>19</v>
      </c>
      <c r="B362" s="205" t="s">
        <v>365</v>
      </c>
      <c r="C362" s="377">
        <f>Mat!C124</f>
        <v>0</v>
      </c>
      <c r="D362" s="377">
        <f>Mat!D124</f>
        <v>0</v>
      </c>
      <c r="E362" s="375">
        <f>Mat!E124</f>
        <v>0</v>
      </c>
      <c r="F362" s="189">
        <f t="shared" si="83"/>
        <v>0</v>
      </c>
      <c r="G362" s="122"/>
      <c r="H362" s="122"/>
      <c r="I362" s="4"/>
      <c r="J362" s="275"/>
      <c r="K362" s="275"/>
      <c r="L362" s="122"/>
      <c r="M362" s="122"/>
      <c r="N362" s="122"/>
      <c r="O362" s="122"/>
      <c r="P362" s="122"/>
      <c r="Q362" s="122"/>
      <c r="R362" s="122"/>
      <c r="S362" s="122"/>
      <c r="T362" s="388">
        <f t="shared" si="84"/>
        <v>0</v>
      </c>
      <c r="V362" s="388">
        <f t="shared" si="82"/>
        <v>0</v>
      </c>
    </row>
    <row r="363" spans="1:22" hidden="1">
      <c r="A363" s="296">
        <v>20</v>
      </c>
      <c r="B363" s="205" t="s">
        <v>366</v>
      </c>
      <c r="C363" s="377">
        <f>Mat!C125</f>
        <v>0</v>
      </c>
      <c r="D363" s="377">
        <f>Mat!D125</f>
        <v>0</v>
      </c>
      <c r="E363" s="375">
        <f>Mat!E125</f>
        <v>0</v>
      </c>
      <c r="F363" s="189">
        <f t="shared" si="83"/>
        <v>0</v>
      </c>
      <c r="G363" s="122"/>
      <c r="H363" s="122"/>
      <c r="I363" s="4"/>
      <c r="J363" s="275"/>
      <c r="K363" s="275"/>
      <c r="L363" s="122"/>
      <c r="M363" s="122"/>
      <c r="N363" s="122"/>
      <c r="O363" s="122"/>
      <c r="P363" s="122"/>
      <c r="Q363" s="122"/>
      <c r="R363" s="122"/>
      <c r="S363" s="122"/>
      <c r="T363" s="388">
        <f t="shared" si="84"/>
        <v>0</v>
      </c>
      <c r="V363" s="388">
        <f t="shared" si="82"/>
        <v>0</v>
      </c>
    </row>
    <row r="364" spans="1:22" hidden="1">
      <c r="A364" s="296">
        <v>21</v>
      </c>
      <c r="B364" s="205" t="s">
        <v>367</v>
      </c>
      <c r="C364" s="377">
        <f>Mat!C126</f>
        <v>0</v>
      </c>
      <c r="D364" s="377">
        <f>Mat!D126</f>
        <v>0</v>
      </c>
      <c r="E364" s="375">
        <f>Mat!E126</f>
        <v>0</v>
      </c>
      <c r="F364" s="189">
        <f t="shared" si="83"/>
        <v>0</v>
      </c>
      <c r="G364" s="122"/>
      <c r="H364" s="122"/>
      <c r="I364" s="4"/>
      <c r="J364" s="275"/>
      <c r="K364" s="275"/>
      <c r="L364" s="122"/>
      <c r="M364" s="122"/>
      <c r="N364" s="122"/>
      <c r="O364" s="122"/>
      <c r="P364" s="122"/>
      <c r="Q364" s="122"/>
      <c r="R364" s="122"/>
      <c r="S364" s="122"/>
      <c r="T364" s="388">
        <f t="shared" si="84"/>
        <v>0</v>
      </c>
      <c r="V364" s="388">
        <f t="shared" si="82"/>
        <v>0</v>
      </c>
    </row>
    <row r="365" spans="1:22" hidden="1">
      <c r="A365" s="296">
        <v>22</v>
      </c>
      <c r="B365" s="205" t="s">
        <v>368</v>
      </c>
      <c r="C365" s="377">
        <f>Mat!C127</f>
        <v>0</v>
      </c>
      <c r="D365" s="377">
        <f>Mat!D127</f>
        <v>0</v>
      </c>
      <c r="E365" s="375">
        <f>Mat!E127</f>
        <v>0</v>
      </c>
      <c r="F365" s="189">
        <f t="shared" si="83"/>
        <v>0</v>
      </c>
      <c r="G365" s="122"/>
      <c r="H365" s="122"/>
      <c r="I365" s="4"/>
      <c r="J365" s="275"/>
      <c r="K365" s="275"/>
      <c r="L365" s="122"/>
      <c r="M365" s="122"/>
      <c r="N365" s="122"/>
      <c r="O365" s="122"/>
      <c r="P365" s="122"/>
      <c r="Q365" s="122"/>
      <c r="R365" s="122"/>
      <c r="S365" s="122"/>
      <c r="T365" s="388">
        <f t="shared" si="84"/>
        <v>0</v>
      </c>
      <c r="V365" s="388">
        <f t="shared" si="82"/>
        <v>0</v>
      </c>
    </row>
    <row r="366" spans="1:22" hidden="1">
      <c r="A366" s="296">
        <v>23</v>
      </c>
      <c r="B366" s="205" t="s">
        <v>369</v>
      </c>
      <c r="C366" s="377">
        <f>Mat!C128</f>
        <v>0</v>
      </c>
      <c r="D366" s="377">
        <f>Mat!D128</f>
        <v>0</v>
      </c>
      <c r="E366" s="375">
        <f>Mat!E128</f>
        <v>0</v>
      </c>
      <c r="F366" s="189">
        <f t="shared" si="83"/>
        <v>0</v>
      </c>
      <c r="G366" s="122"/>
      <c r="H366" s="122"/>
      <c r="I366" s="4"/>
      <c r="J366" s="275"/>
      <c r="K366" s="275"/>
      <c r="L366" s="122"/>
      <c r="M366" s="122"/>
      <c r="N366" s="122"/>
      <c r="O366" s="122"/>
      <c r="P366" s="122"/>
      <c r="Q366" s="122"/>
      <c r="R366" s="122"/>
      <c r="S366" s="122"/>
      <c r="T366" s="388">
        <f t="shared" si="84"/>
        <v>0</v>
      </c>
      <c r="V366" s="388">
        <f t="shared" si="82"/>
        <v>0</v>
      </c>
    </row>
    <row r="367" spans="1:22" hidden="1">
      <c r="A367" s="296">
        <v>24</v>
      </c>
      <c r="B367" s="205" t="s">
        <v>370</v>
      </c>
      <c r="C367" s="377">
        <f>Mat!C129</f>
        <v>0</v>
      </c>
      <c r="D367" s="377">
        <f>Mat!D129</f>
        <v>0</v>
      </c>
      <c r="E367" s="375">
        <f>Mat!E129</f>
        <v>0</v>
      </c>
      <c r="F367" s="189">
        <f t="shared" si="83"/>
        <v>0</v>
      </c>
      <c r="G367" s="122"/>
      <c r="H367" s="122"/>
      <c r="I367" s="4"/>
      <c r="J367" s="275"/>
      <c r="K367" s="275"/>
      <c r="L367" s="122"/>
      <c r="M367" s="122"/>
      <c r="N367" s="122"/>
      <c r="O367" s="122"/>
      <c r="P367" s="122"/>
      <c r="Q367" s="122"/>
      <c r="R367" s="122"/>
      <c r="S367" s="122"/>
      <c r="T367" s="388">
        <f t="shared" si="84"/>
        <v>0</v>
      </c>
      <c r="V367" s="388">
        <f t="shared" si="82"/>
        <v>0</v>
      </c>
    </row>
    <row r="368" spans="1:22" ht="15.75" hidden="1" thickBot="1">
      <c r="A368" s="297">
        <v>25</v>
      </c>
      <c r="B368" s="298" t="s">
        <v>371</v>
      </c>
      <c r="C368" s="415">
        <f>Mat!C130</f>
        <v>0</v>
      </c>
      <c r="D368" s="415">
        <f>Mat!D130</f>
        <v>0</v>
      </c>
      <c r="E368" s="378">
        <f>Mat!E130</f>
        <v>0</v>
      </c>
      <c r="F368" s="195">
        <f t="shared" si="83"/>
        <v>0</v>
      </c>
      <c r="G368" s="122"/>
      <c r="H368" s="122"/>
      <c r="I368" s="4"/>
      <c r="J368" s="275"/>
      <c r="K368" s="275"/>
      <c r="L368" s="122"/>
      <c r="M368" s="122"/>
      <c r="N368" s="122"/>
      <c r="O368" s="122"/>
      <c r="P368" s="122"/>
      <c r="Q368" s="122"/>
      <c r="R368" s="122"/>
      <c r="S368" s="122"/>
      <c r="T368" s="388">
        <f t="shared" si="84"/>
        <v>0</v>
      </c>
      <c r="V368" s="388">
        <f t="shared" si="82"/>
        <v>0</v>
      </c>
    </row>
    <row r="369" spans="1:28" hidden="1">
      <c r="B369" s="280"/>
      <c r="C369" s="37"/>
      <c r="D369" s="37"/>
      <c r="E369" s="37"/>
      <c r="F369" s="37"/>
      <c r="G369" s="37"/>
      <c r="H369" s="37"/>
    </row>
    <row r="370" spans="1:28" hidden="1">
      <c r="A370" s="281" t="s">
        <v>403</v>
      </c>
      <c r="B370" s="282"/>
      <c r="C370" s="4"/>
      <c r="D370" s="37"/>
      <c r="E370" s="37"/>
      <c r="F370" s="37"/>
      <c r="G370" s="37"/>
      <c r="H370" s="37"/>
      <c r="N370" s="299"/>
      <c r="O370" s="299"/>
      <c r="P370" s="300"/>
      <c r="Q370" s="301"/>
      <c r="R370" s="301"/>
      <c r="S370" s="301"/>
      <c r="T370" s="391"/>
      <c r="U370" s="391"/>
    </row>
    <row r="371" spans="1:28" ht="15.75" hidden="1" thickBot="1">
      <c r="A371" s="275" t="s">
        <v>21</v>
      </c>
      <c r="B371" s="286" t="s">
        <v>16</v>
      </c>
      <c r="C371" s="303" t="s">
        <v>404</v>
      </c>
      <c r="D371" s="127"/>
      <c r="E371" s="127"/>
      <c r="F371" s="127"/>
      <c r="G371" s="127"/>
      <c r="H371" s="127"/>
      <c r="I371" s="224"/>
      <c r="J371" s="224"/>
      <c r="K371" s="224"/>
      <c r="O371" s="299"/>
      <c r="P371" s="300"/>
      <c r="Q371" s="299"/>
      <c r="R371" s="299"/>
      <c r="S371" s="299"/>
      <c r="T371" s="392"/>
      <c r="U371" s="392"/>
    </row>
    <row r="372" spans="1:28" ht="24.95" hidden="1" customHeight="1">
      <c r="A372" s="583" t="s">
        <v>2</v>
      </c>
      <c r="B372" s="585" t="s">
        <v>406</v>
      </c>
      <c r="C372" s="48" t="s">
        <v>410</v>
      </c>
      <c r="D372" s="48" t="s">
        <v>411</v>
      </c>
      <c r="E372" s="48" t="s">
        <v>412</v>
      </c>
      <c r="F372" s="48" t="s">
        <v>413</v>
      </c>
      <c r="G372" s="48" t="s">
        <v>397</v>
      </c>
      <c r="H372" s="626" t="s">
        <v>111</v>
      </c>
      <c r="O372" s="299"/>
      <c r="P372" s="300"/>
      <c r="Q372" s="299"/>
      <c r="R372" s="304"/>
      <c r="S372" s="304"/>
      <c r="T372" s="384" t="s">
        <v>22</v>
      </c>
      <c r="U372" s="385" t="s">
        <v>23</v>
      </c>
      <c r="V372" s="626" t="s">
        <v>111</v>
      </c>
      <c r="Y372" s="268"/>
      <c r="Z372" s="268"/>
      <c r="AA372" s="268"/>
      <c r="AB372" s="268"/>
    </row>
    <row r="373" spans="1:28" ht="24.95" hidden="1" customHeight="1" thickBot="1">
      <c r="A373" s="584"/>
      <c r="B373" s="586"/>
      <c r="C373" s="138" t="s">
        <v>113</v>
      </c>
      <c r="D373" s="138" t="s">
        <v>114</v>
      </c>
      <c r="E373" s="138" t="s">
        <v>115</v>
      </c>
      <c r="F373" s="138" t="s">
        <v>116</v>
      </c>
      <c r="G373" s="139" t="s">
        <v>409</v>
      </c>
      <c r="H373" s="590"/>
      <c r="O373" s="299"/>
      <c r="P373" s="300"/>
      <c r="Q373" s="299"/>
      <c r="R373" s="304"/>
      <c r="S373" s="304"/>
      <c r="T373" s="393" t="s">
        <v>108</v>
      </c>
      <c r="U373" s="394" t="s">
        <v>110</v>
      </c>
      <c r="V373" s="590"/>
      <c r="Y373" s="268"/>
      <c r="Z373" s="268"/>
      <c r="AA373" s="268"/>
      <c r="AB373" s="268"/>
    </row>
    <row r="374" spans="1:28" hidden="1">
      <c r="A374" s="209">
        <v>1</v>
      </c>
      <c r="B374" s="40" t="s">
        <v>193</v>
      </c>
      <c r="C374" s="423">
        <f>Mat!C150</f>
        <v>0</v>
      </c>
      <c r="D374" s="423">
        <f>Mat!D150</f>
        <v>0</v>
      </c>
      <c r="E374" s="423">
        <f>Mat!E150</f>
        <v>0</v>
      </c>
      <c r="F374" s="423">
        <f>Mat!F150</f>
        <v>0</v>
      </c>
      <c r="G374" s="424">
        <f>Mat!G150</f>
        <v>0</v>
      </c>
      <c r="H374" s="187">
        <f>V374</f>
        <v>0</v>
      </c>
      <c r="I374" s="122"/>
      <c r="M374" s="122"/>
      <c r="N374" s="122"/>
      <c r="O374" s="300"/>
      <c r="P374" s="300"/>
      <c r="Q374" s="300"/>
      <c r="R374" s="300"/>
      <c r="S374" s="300"/>
      <c r="T374" s="388">
        <f>IF(D374=0,0,ROUNDDOWN(C374/D374,2))</f>
        <v>0</v>
      </c>
      <c r="U374" s="388">
        <f>IF(F374=0,0,ROUNDDOWN(E374/F374,2))</f>
        <v>0</v>
      </c>
      <c r="V374" s="388">
        <f>BO!M620</f>
        <v>0</v>
      </c>
    </row>
    <row r="375" spans="1:28" hidden="1">
      <c r="A375" s="200">
        <v>2</v>
      </c>
      <c r="B375" s="39" t="s">
        <v>194</v>
      </c>
      <c r="C375" s="377">
        <f>Mat!C151</f>
        <v>0</v>
      </c>
      <c r="D375" s="377">
        <f>Mat!D151</f>
        <v>0</v>
      </c>
      <c r="E375" s="377">
        <f>Mat!E151</f>
        <v>0</v>
      </c>
      <c r="F375" s="377">
        <f>Mat!F151</f>
        <v>0</v>
      </c>
      <c r="G375" s="375">
        <f>Mat!G151</f>
        <v>0</v>
      </c>
      <c r="H375" s="189">
        <f t="shared" ref="H375:H398" si="85">V375</f>
        <v>0</v>
      </c>
      <c r="I375" s="122"/>
      <c r="M375" s="122"/>
      <c r="N375" s="122"/>
      <c r="O375" s="300"/>
      <c r="P375" s="300"/>
      <c r="Q375" s="300"/>
      <c r="R375" s="300"/>
      <c r="S375" s="300"/>
      <c r="T375" s="388">
        <f t="shared" ref="T375:T398" si="86">IF(D375=0,0,ROUNDDOWN(C375/D375,2))</f>
        <v>0</v>
      </c>
      <c r="U375" s="388">
        <f t="shared" ref="U375:U398" si="87">IF(F375=0,0,ROUNDDOWN(E375/F375,2))</f>
        <v>0</v>
      </c>
      <c r="V375" s="388">
        <f>BO!M621</f>
        <v>0</v>
      </c>
    </row>
    <row r="376" spans="1:28" hidden="1">
      <c r="A376" s="200">
        <v>3</v>
      </c>
      <c r="B376" s="39" t="s">
        <v>195</v>
      </c>
      <c r="C376" s="377">
        <f>Mat!C152</f>
        <v>0</v>
      </c>
      <c r="D376" s="377">
        <f>Mat!D152</f>
        <v>0</v>
      </c>
      <c r="E376" s="377">
        <f>Mat!E152</f>
        <v>0</v>
      </c>
      <c r="F376" s="377">
        <f>Mat!F152</f>
        <v>0</v>
      </c>
      <c r="G376" s="375">
        <f>Mat!G152</f>
        <v>0</v>
      </c>
      <c r="H376" s="189">
        <f t="shared" si="85"/>
        <v>0</v>
      </c>
      <c r="I376" s="122"/>
      <c r="M376" s="122"/>
      <c r="N376" s="122"/>
      <c r="O376" s="300"/>
      <c r="P376" s="300"/>
      <c r="Q376" s="300"/>
      <c r="R376" s="300"/>
      <c r="S376" s="300"/>
      <c r="T376" s="388">
        <f t="shared" si="86"/>
        <v>0</v>
      </c>
      <c r="U376" s="388">
        <f t="shared" si="87"/>
        <v>0</v>
      </c>
      <c r="V376" s="388">
        <f>BO!M622</f>
        <v>0</v>
      </c>
    </row>
    <row r="377" spans="1:28" hidden="1">
      <c r="A377" s="200">
        <v>4</v>
      </c>
      <c r="B377" s="39" t="s">
        <v>319</v>
      </c>
      <c r="C377" s="377">
        <f>Mat!C153</f>
        <v>0</v>
      </c>
      <c r="D377" s="377">
        <f>Mat!D153</f>
        <v>0</v>
      </c>
      <c r="E377" s="377">
        <f>Mat!E153</f>
        <v>0</v>
      </c>
      <c r="F377" s="377">
        <f>Mat!F153</f>
        <v>0</v>
      </c>
      <c r="G377" s="375">
        <f>Mat!G153</f>
        <v>0</v>
      </c>
      <c r="H377" s="189">
        <f t="shared" si="85"/>
        <v>0</v>
      </c>
      <c r="I377" s="122"/>
      <c r="M377" s="122"/>
      <c r="N377" s="122"/>
      <c r="O377" s="300"/>
      <c r="P377" s="300"/>
      <c r="Q377" s="300"/>
      <c r="R377" s="300"/>
      <c r="S377" s="300"/>
      <c r="T377" s="388">
        <f t="shared" si="86"/>
        <v>0</v>
      </c>
      <c r="U377" s="388">
        <f t="shared" si="87"/>
        <v>0</v>
      </c>
      <c r="V377" s="388">
        <f>BO!M623</f>
        <v>0</v>
      </c>
    </row>
    <row r="378" spans="1:28" hidden="1">
      <c r="A378" s="200">
        <v>5</v>
      </c>
      <c r="B378" s="39" t="s">
        <v>320</v>
      </c>
      <c r="C378" s="377">
        <f>Mat!C154</f>
        <v>0</v>
      </c>
      <c r="D378" s="377">
        <f>Mat!D154</f>
        <v>0</v>
      </c>
      <c r="E378" s="377">
        <f>Mat!E154</f>
        <v>0</v>
      </c>
      <c r="F378" s="377">
        <f>Mat!F154</f>
        <v>0</v>
      </c>
      <c r="G378" s="375">
        <f>Mat!G154</f>
        <v>0</v>
      </c>
      <c r="H378" s="189">
        <f t="shared" si="85"/>
        <v>0</v>
      </c>
      <c r="I378" s="122"/>
      <c r="M378" s="122"/>
      <c r="N378" s="122"/>
      <c r="O378" s="300"/>
      <c r="P378" s="300"/>
      <c r="Q378" s="300"/>
      <c r="R378" s="300"/>
      <c r="S378" s="300"/>
      <c r="T378" s="388">
        <f t="shared" si="86"/>
        <v>0</v>
      </c>
      <c r="U378" s="388">
        <f t="shared" si="87"/>
        <v>0</v>
      </c>
      <c r="V378" s="388">
        <f>BO!M624</f>
        <v>0</v>
      </c>
    </row>
    <row r="379" spans="1:28" hidden="1">
      <c r="A379" s="200">
        <v>6</v>
      </c>
      <c r="B379" s="39" t="s">
        <v>321</v>
      </c>
      <c r="C379" s="377">
        <f>Mat!C155</f>
        <v>0</v>
      </c>
      <c r="D379" s="377">
        <f>Mat!D155</f>
        <v>0</v>
      </c>
      <c r="E379" s="377">
        <f>Mat!E155</f>
        <v>0</v>
      </c>
      <c r="F379" s="377">
        <f>Mat!F155</f>
        <v>0</v>
      </c>
      <c r="G379" s="375">
        <f>Mat!G155</f>
        <v>0</v>
      </c>
      <c r="H379" s="189">
        <f t="shared" si="85"/>
        <v>0</v>
      </c>
      <c r="I379" s="122"/>
      <c r="M379" s="122"/>
      <c r="N379" s="122"/>
      <c r="O379" s="300"/>
      <c r="P379" s="300"/>
      <c r="Q379" s="300"/>
      <c r="R379" s="300"/>
      <c r="S379" s="300"/>
      <c r="T379" s="388">
        <f t="shared" si="86"/>
        <v>0</v>
      </c>
      <c r="U379" s="388">
        <f t="shared" si="87"/>
        <v>0</v>
      </c>
      <c r="V379" s="388">
        <f>BO!M625</f>
        <v>0</v>
      </c>
    </row>
    <row r="380" spans="1:28" hidden="1">
      <c r="A380" s="200">
        <v>7</v>
      </c>
      <c r="B380" s="39" t="s">
        <v>322</v>
      </c>
      <c r="C380" s="377">
        <f>Mat!C156</f>
        <v>0</v>
      </c>
      <c r="D380" s="377">
        <f>Mat!D156</f>
        <v>0</v>
      </c>
      <c r="E380" s="377">
        <f>Mat!E156</f>
        <v>0</v>
      </c>
      <c r="F380" s="377">
        <f>Mat!F156</f>
        <v>0</v>
      </c>
      <c r="G380" s="375">
        <f>Mat!G156</f>
        <v>0</v>
      </c>
      <c r="H380" s="189">
        <f t="shared" si="85"/>
        <v>0</v>
      </c>
      <c r="I380" s="122"/>
      <c r="M380" s="122"/>
      <c r="N380" s="122"/>
      <c r="O380" s="300"/>
      <c r="P380" s="300"/>
      <c r="Q380" s="300"/>
      <c r="R380" s="300"/>
      <c r="S380" s="300"/>
      <c r="T380" s="388">
        <f t="shared" si="86"/>
        <v>0</v>
      </c>
      <c r="U380" s="388">
        <f t="shared" si="87"/>
        <v>0</v>
      </c>
      <c r="V380" s="388">
        <f>BO!M626</f>
        <v>0</v>
      </c>
    </row>
    <row r="381" spans="1:28" hidden="1">
      <c r="A381" s="200">
        <v>8</v>
      </c>
      <c r="B381" s="39" t="s">
        <v>323</v>
      </c>
      <c r="C381" s="377">
        <f>Mat!C157</f>
        <v>0</v>
      </c>
      <c r="D381" s="377">
        <f>Mat!D157</f>
        <v>0</v>
      </c>
      <c r="E381" s="377">
        <f>Mat!E157</f>
        <v>0</v>
      </c>
      <c r="F381" s="377">
        <f>Mat!F157</f>
        <v>0</v>
      </c>
      <c r="G381" s="375">
        <f>Mat!G157</f>
        <v>0</v>
      </c>
      <c r="H381" s="189">
        <f t="shared" si="85"/>
        <v>0</v>
      </c>
      <c r="I381" s="122"/>
      <c r="M381" s="122"/>
      <c r="N381" s="122"/>
      <c r="O381" s="300"/>
      <c r="P381" s="300"/>
      <c r="Q381" s="300"/>
      <c r="R381" s="300"/>
      <c r="S381" s="300"/>
      <c r="T381" s="388">
        <f t="shared" si="86"/>
        <v>0</v>
      </c>
      <c r="U381" s="388">
        <f t="shared" si="87"/>
        <v>0</v>
      </c>
      <c r="V381" s="388">
        <f>BO!M627</f>
        <v>0</v>
      </c>
    </row>
    <row r="382" spans="1:28" hidden="1">
      <c r="A382" s="200">
        <v>9</v>
      </c>
      <c r="B382" s="39" t="s">
        <v>324</v>
      </c>
      <c r="C382" s="377">
        <f>Mat!C158</f>
        <v>0</v>
      </c>
      <c r="D382" s="377">
        <f>Mat!D158</f>
        <v>0</v>
      </c>
      <c r="E382" s="377">
        <f>Mat!E158</f>
        <v>0</v>
      </c>
      <c r="F382" s="377">
        <f>Mat!F158</f>
        <v>0</v>
      </c>
      <c r="G382" s="375">
        <f>Mat!G158</f>
        <v>0</v>
      </c>
      <c r="H382" s="189">
        <f t="shared" si="85"/>
        <v>0</v>
      </c>
      <c r="I382" s="122"/>
      <c r="M382" s="122"/>
      <c r="N382" s="122"/>
      <c r="O382" s="300"/>
      <c r="P382" s="300"/>
      <c r="Q382" s="300"/>
      <c r="R382" s="300"/>
      <c r="S382" s="300"/>
      <c r="T382" s="388">
        <f t="shared" si="86"/>
        <v>0</v>
      </c>
      <c r="U382" s="388">
        <f t="shared" si="87"/>
        <v>0</v>
      </c>
      <c r="V382" s="388">
        <f>BO!M628</f>
        <v>0</v>
      </c>
    </row>
    <row r="383" spans="1:28" hidden="1">
      <c r="A383" s="200">
        <v>10</v>
      </c>
      <c r="B383" s="39" t="s">
        <v>325</v>
      </c>
      <c r="C383" s="377">
        <f>Mat!C159</f>
        <v>0</v>
      </c>
      <c r="D383" s="377">
        <f>Mat!D159</f>
        <v>0</v>
      </c>
      <c r="E383" s="377">
        <f>Mat!E159</f>
        <v>0</v>
      </c>
      <c r="F383" s="377">
        <f>Mat!F159</f>
        <v>0</v>
      </c>
      <c r="G383" s="375">
        <f>Mat!G159</f>
        <v>0</v>
      </c>
      <c r="H383" s="189">
        <f t="shared" si="85"/>
        <v>0</v>
      </c>
      <c r="I383" s="122"/>
      <c r="M383" s="122"/>
      <c r="N383" s="122"/>
      <c r="O383" s="300"/>
      <c r="P383" s="300"/>
      <c r="Q383" s="300"/>
      <c r="R383" s="300"/>
      <c r="S383" s="300"/>
      <c r="T383" s="388">
        <f t="shared" si="86"/>
        <v>0</v>
      </c>
      <c r="U383" s="388">
        <f t="shared" si="87"/>
        <v>0</v>
      </c>
      <c r="V383" s="388">
        <f>BO!M629</f>
        <v>0</v>
      </c>
    </row>
    <row r="384" spans="1:28" hidden="1">
      <c r="A384" s="200">
        <v>11</v>
      </c>
      <c r="B384" s="39" t="s">
        <v>372</v>
      </c>
      <c r="C384" s="377">
        <f>Mat!C160</f>
        <v>0</v>
      </c>
      <c r="D384" s="377">
        <f>Mat!D160</f>
        <v>0</v>
      </c>
      <c r="E384" s="377">
        <f>Mat!E160</f>
        <v>0</v>
      </c>
      <c r="F384" s="377">
        <f>Mat!F160</f>
        <v>0</v>
      </c>
      <c r="G384" s="375">
        <f>Mat!G160</f>
        <v>0</v>
      </c>
      <c r="H384" s="189">
        <f t="shared" si="85"/>
        <v>0</v>
      </c>
      <c r="I384" s="122"/>
      <c r="M384" s="122"/>
      <c r="N384" s="122"/>
      <c r="O384" s="300"/>
      <c r="P384" s="300"/>
      <c r="Q384" s="300"/>
      <c r="R384" s="300"/>
      <c r="S384" s="300"/>
      <c r="T384" s="388">
        <f t="shared" si="86"/>
        <v>0</v>
      </c>
      <c r="U384" s="388">
        <f t="shared" si="87"/>
        <v>0</v>
      </c>
      <c r="V384" s="388">
        <f>BO!M630</f>
        <v>0</v>
      </c>
    </row>
    <row r="385" spans="1:22" hidden="1">
      <c r="A385" s="200">
        <v>12</v>
      </c>
      <c r="B385" s="39" t="s">
        <v>373</v>
      </c>
      <c r="C385" s="377">
        <f>Mat!C161</f>
        <v>0</v>
      </c>
      <c r="D385" s="377">
        <f>Mat!D161</f>
        <v>0</v>
      </c>
      <c r="E385" s="377">
        <f>Mat!E161</f>
        <v>0</v>
      </c>
      <c r="F385" s="377">
        <f>Mat!F161</f>
        <v>0</v>
      </c>
      <c r="G385" s="375">
        <f>Mat!G161</f>
        <v>0</v>
      </c>
      <c r="H385" s="189">
        <f t="shared" si="85"/>
        <v>0</v>
      </c>
      <c r="I385" s="122"/>
      <c r="J385" s="122"/>
      <c r="K385" s="122"/>
      <c r="L385" s="122"/>
      <c r="M385" s="122"/>
      <c r="N385" s="122"/>
      <c r="O385" s="300"/>
      <c r="P385" s="300"/>
      <c r="Q385" s="300"/>
      <c r="R385" s="300"/>
      <c r="S385" s="300"/>
      <c r="T385" s="388">
        <f t="shared" si="86"/>
        <v>0</v>
      </c>
      <c r="U385" s="388">
        <f t="shared" si="87"/>
        <v>0</v>
      </c>
      <c r="V385" s="388">
        <f>BO!M631</f>
        <v>0</v>
      </c>
    </row>
    <row r="386" spans="1:22" hidden="1">
      <c r="A386" s="200">
        <v>13</v>
      </c>
      <c r="B386" s="39" t="s">
        <v>374</v>
      </c>
      <c r="C386" s="377">
        <f>Mat!C162</f>
        <v>0</v>
      </c>
      <c r="D386" s="377">
        <f>Mat!D162</f>
        <v>0</v>
      </c>
      <c r="E386" s="377">
        <f>Mat!E162</f>
        <v>0</v>
      </c>
      <c r="F386" s="377">
        <f>Mat!F162</f>
        <v>0</v>
      </c>
      <c r="G386" s="375">
        <f>Mat!G162</f>
        <v>0</v>
      </c>
      <c r="H386" s="189">
        <f t="shared" si="85"/>
        <v>0</v>
      </c>
      <c r="I386" s="122"/>
      <c r="J386" s="122"/>
      <c r="K386" s="122"/>
      <c r="L386" s="122"/>
      <c r="M386" s="122"/>
      <c r="N386" s="122"/>
      <c r="O386" s="300"/>
      <c r="P386" s="300"/>
      <c r="Q386" s="300"/>
      <c r="R386" s="300"/>
      <c r="S386" s="300"/>
      <c r="T386" s="388">
        <f t="shared" si="86"/>
        <v>0</v>
      </c>
      <c r="U386" s="388">
        <f t="shared" si="87"/>
        <v>0</v>
      </c>
      <c r="V386" s="388">
        <f>BO!M632</f>
        <v>0</v>
      </c>
    </row>
    <row r="387" spans="1:22" hidden="1">
      <c r="A387" s="200">
        <v>14</v>
      </c>
      <c r="B387" s="39" t="s">
        <v>375</v>
      </c>
      <c r="C387" s="377">
        <f>Mat!C163</f>
        <v>0</v>
      </c>
      <c r="D387" s="377">
        <f>Mat!D163</f>
        <v>0</v>
      </c>
      <c r="E387" s="377">
        <f>Mat!E163</f>
        <v>0</v>
      </c>
      <c r="F387" s="377">
        <f>Mat!F163</f>
        <v>0</v>
      </c>
      <c r="G387" s="375">
        <f>Mat!G163</f>
        <v>0</v>
      </c>
      <c r="H387" s="189">
        <f t="shared" si="85"/>
        <v>0</v>
      </c>
      <c r="I387" s="122"/>
      <c r="J387" s="122"/>
      <c r="K387" s="122"/>
      <c r="L387" s="122"/>
      <c r="M387" s="122"/>
      <c r="N387" s="122"/>
      <c r="O387" s="300"/>
      <c r="P387" s="300"/>
      <c r="Q387" s="300"/>
      <c r="R387" s="300"/>
      <c r="S387" s="300"/>
      <c r="T387" s="388">
        <f t="shared" si="86"/>
        <v>0</v>
      </c>
      <c r="U387" s="388">
        <f t="shared" si="87"/>
        <v>0</v>
      </c>
      <c r="V387" s="388">
        <f>BO!M633</f>
        <v>0</v>
      </c>
    </row>
    <row r="388" spans="1:22" hidden="1">
      <c r="A388" s="200">
        <v>15</v>
      </c>
      <c r="B388" s="39" t="s">
        <v>376</v>
      </c>
      <c r="C388" s="377">
        <f>Mat!C164</f>
        <v>0</v>
      </c>
      <c r="D388" s="377">
        <f>Mat!D164</f>
        <v>0</v>
      </c>
      <c r="E388" s="377">
        <f>Mat!E164</f>
        <v>0</v>
      </c>
      <c r="F388" s="377">
        <f>Mat!F164</f>
        <v>0</v>
      </c>
      <c r="G388" s="375">
        <f>Mat!G164</f>
        <v>0</v>
      </c>
      <c r="H388" s="189">
        <f t="shared" si="85"/>
        <v>0</v>
      </c>
      <c r="I388" s="122"/>
      <c r="J388" s="122"/>
      <c r="K388" s="122"/>
      <c r="L388" s="122"/>
      <c r="M388" s="122"/>
      <c r="N388" s="122"/>
      <c r="O388" s="300"/>
      <c r="P388" s="300"/>
      <c r="Q388" s="300"/>
      <c r="R388" s="300"/>
      <c r="S388" s="300"/>
      <c r="T388" s="388">
        <f t="shared" si="86"/>
        <v>0</v>
      </c>
      <c r="U388" s="388">
        <f t="shared" si="87"/>
        <v>0</v>
      </c>
      <c r="V388" s="388">
        <f>BO!M634</f>
        <v>0</v>
      </c>
    </row>
    <row r="389" spans="1:22" hidden="1">
      <c r="A389" s="200">
        <v>16</v>
      </c>
      <c r="B389" s="39" t="s">
        <v>377</v>
      </c>
      <c r="C389" s="377">
        <f>Mat!C165</f>
        <v>0</v>
      </c>
      <c r="D389" s="377">
        <f>Mat!D165</f>
        <v>0</v>
      </c>
      <c r="E389" s="377">
        <f>Mat!E165</f>
        <v>0</v>
      </c>
      <c r="F389" s="377">
        <f>Mat!F165</f>
        <v>0</v>
      </c>
      <c r="G389" s="375">
        <f>Mat!G165</f>
        <v>0</v>
      </c>
      <c r="H389" s="189">
        <f t="shared" si="85"/>
        <v>0</v>
      </c>
      <c r="I389" s="122"/>
      <c r="J389" s="122"/>
      <c r="K389" s="122"/>
      <c r="L389" s="122"/>
      <c r="M389" s="122"/>
      <c r="N389" s="122"/>
      <c r="O389" s="300"/>
      <c r="P389" s="300"/>
      <c r="Q389" s="300"/>
      <c r="R389" s="300"/>
      <c r="S389" s="300"/>
      <c r="T389" s="388">
        <f t="shared" si="86"/>
        <v>0</v>
      </c>
      <c r="U389" s="388">
        <f t="shared" si="87"/>
        <v>0</v>
      </c>
      <c r="V389" s="388">
        <f>BO!M635</f>
        <v>0</v>
      </c>
    </row>
    <row r="390" spans="1:22" hidden="1">
      <c r="A390" s="200">
        <v>17</v>
      </c>
      <c r="B390" s="39" t="s">
        <v>378</v>
      </c>
      <c r="C390" s="377">
        <f>Mat!C166</f>
        <v>0</v>
      </c>
      <c r="D390" s="377">
        <f>Mat!D166</f>
        <v>0</v>
      </c>
      <c r="E390" s="377">
        <f>Mat!E166</f>
        <v>0</v>
      </c>
      <c r="F390" s="377">
        <f>Mat!F166</f>
        <v>0</v>
      </c>
      <c r="G390" s="375">
        <f>Mat!G166</f>
        <v>0</v>
      </c>
      <c r="H390" s="189">
        <f t="shared" si="85"/>
        <v>0</v>
      </c>
      <c r="I390" s="122"/>
      <c r="J390" s="122"/>
      <c r="K390" s="122"/>
      <c r="L390" s="122"/>
      <c r="M390" s="122"/>
      <c r="N390" s="122"/>
      <c r="O390" s="300"/>
      <c r="P390" s="300"/>
      <c r="Q390" s="300"/>
      <c r="R390" s="300"/>
      <c r="S390" s="300"/>
      <c r="T390" s="388">
        <f t="shared" si="86"/>
        <v>0</v>
      </c>
      <c r="U390" s="388">
        <f t="shared" si="87"/>
        <v>0</v>
      </c>
      <c r="V390" s="388">
        <f>BO!M636</f>
        <v>0</v>
      </c>
    </row>
    <row r="391" spans="1:22" hidden="1">
      <c r="A391" s="200">
        <v>18</v>
      </c>
      <c r="B391" s="39" t="s">
        <v>379</v>
      </c>
      <c r="C391" s="377">
        <f>Mat!C167</f>
        <v>0</v>
      </c>
      <c r="D391" s="377">
        <f>Mat!D167</f>
        <v>0</v>
      </c>
      <c r="E391" s="377">
        <f>Mat!E167</f>
        <v>0</v>
      </c>
      <c r="F391" s="377">
        <f>Mat!F167</f>
        <v>0</v>
      </c>
      <c r="G391" s="375">
        <f>Mat!G167</f>
        <v>0</v>
      </c>
      <c r="H391" s="189">
        <f t="shared" si="85"/>
        <v>0</v>
      </c>
      <c r="I391" s="122"/>
      <c r="J391" s="122"/>
      <c r="K391" s="122"/>
      <c r="L391" s="122"/>
      <c r="M391" s="122"/>
      <c r="N391" s="122"/>
      <c r="O391" s="300"/>
      <c r="P391" s="300"/>
      <c r="Q391" s="300"/>
      <c r="R391" s="300"/>
      <c r="S391" s="300"/>
      <c r="T391" s="388">
        <f t="shared" si="86"/>
        <v>0</v>
      </c>
      <c r="U391" s="388">
        <f t="shared" si="87"/>
        <v>0</v>
      </c>
      <c r="V391" s="388">
        <f>BO!M637</f>
        <v>0</v>
      </c>
    </row>
    <row r="392" spans="1:22" hidden="1">
      <c r="A392" s="200">
        <v>19</v>
      </c>
      <c r="B392" s="39" t="s">
        <v>380</v>
      </c>
      <c r="C392" s="377">
        <f>Mat!C168</f>
        <v>0</v>
      </c>
      <c r="D392" s="377">
        <f>Mat!D168</f>
        <v>0</v>
      </c>
      <c r="E392" s="377">
        <f>Mat!E168</f>
        <v>0</v>
      </c>
      <c r="F392" s="377">
        <f>Mat!F168</f>
        <v>0</v>
      </c>
      <c r="G392" s="375">
        <f>Mat!G168</f>
        <v>0</v>
      </c>
      <c r="H392" s="189">
        <f t="shared" si="85"/>
        <v>0</v>
      </c>
      <c r="I392" s="122"/>
      <c r="J392" s="122"/>
      <c r="K392" s="122"/>
      <c r="L392" s="122"/>
      <c r="M392" s="122"/>
      <c r="N392" s="122"/>
      <c r="O392" s="300"/>
      <c r="P392" s="300"/>
      <c r="Q392" s="300"/>
      <c r="R392" s="300"/>
      <c r="S392" s="300"/>
      <c r="T392" s="388">
        <f t="shared" si="86"/>
        <v>0</v>
      </c>
      <c r="U392" s="388">
        <f t="shared" si="87"/>
        <v>0</v>
      </c>
      <c r="V392" s="388">
        <f>BO!M638</f>
        <v>0</v>
      </c>
    </row>
    <row r="393" spans="1:22" hidden="1">
      <c r="A393" s="200">
        <v>20</v>
      </c>
      <c r="B393" s="39" t="s">
        <v>381</v>
      </c>
      <c r="C393" s="377">
        <f>Mat!C169</f>
        <v>0</v>
      </c>
      <c r="D393" s="377">
        <f>Mat!D169</f>
        <v>0</v>
      </c>
      <c r="E393" s="377">
        <f>Mat!E169</f>
        <v>0</v>
      </c>
      <c r="F393" s="377">
        <f>Mat!F169</f>
        <v>0</v>
      </c>
      <c r="G393" s="375">
        <f>Mat!G169</f>
        <v>0</v>
      </c>
      <c r="H393" s="189">
        <f t="shared" si="85"/>
        <v>0</v>
      </c>
      <c r="I393" s="122"/>
      <c r="J393" s="122"/>
      <c r="K393" s="122"/>
      <c r="L393" s="122"/>
      <c r="M393" s="122"/>
      <c r="N393" s="122"/>
      <c r="O393" s="300"/>
      <c r="P393" s="300"/>
      <c r="Q393" s="300"/>
      <c r="R393" s="300"/>
      <c r="S393" s="300"/>
      <c r="T393" s="388">
        <f t="shared" si="86"/>
        <v>0</v>
      </c>
      <c r="U393" s="388">
        <f t="shared" si="87"/>
        <v>0</v>
      </c>
      <c r="V393" s="388">
        <f>BO!M639</f>
        <v>0</v>
      </c>
    </row>
    <row r="394" spans="1:22" hidden="1">
      <c r="A394" s="200">
        <v>21</v>
      </c>
      <c r="B394" s="39" t="s">
        <v>382</v>
      </c>
      <c r="C394" s="377">
        <f>Mat!C170</f>
        <v>0</v>
      </c>
      <c r="D394" s="377">
        <f>Mat!D170</f>
        <v>0</v>
      </c>
      <c r="E394" s="377">
        <f>Mat!E170</f>
        <v>0</v>
      </c>
      <c r="F394" s="377">
        <f>Mat!F170</f>
        <v>0</v>
      </c>
      <c r="G394" s="375">
        <f>Mat!G170</f>
        <v>0</v>
      </c>
      <c r="H394" s="189">
        <f t="shared" si="85"/>
        <v>0</v>
      </c>
      <c r="I394" s="122"/>
      <c r="J394" s="122"/>
      <c r="K394" s="122"/>
      <c r="L394" s="122"/>
      <c r="M394" s="122"/>
      <c r="N394" s="122"/>
      <c r="O394" s="300"/>
      <c r="P394" s="300"/>
      <c r="Q394" s="300"/>
      <c r="R394" s="300"/>
      <c r="S394" s="300"/>
      <c r="T394" s="388">
        <f t="shared" si="86"/>
        <v>0</v>
      </c>
      <c r="U394" s="388">
        <f t="shared" si="87"/>
        <v>0</v>
      </c>
      <c r="V394" s="388">
        <f>BO!M640</f>
        <v>0</v>
      </c>
    </row>
    <row r="395" spans="1:22" hidden="1">
      <c r="A395" s="200">
        <v>22</v>
      </c>
      <c r="B395" s="39" t="s">
        <v>383</v>
      </c>
      <c r="C395" s="377">
        <f>Mat!C171</f>
        <v>0</v>
      </c>
      <c r="D395" s="377">
        <f>Mat!D171</f>
        <v>0</v>
      </c>
      <c r="E395" s="377">
        <f>Mat!E171</f>
        <v>0</v>
      </c>
      <c r="F395" s="377">
        <f>Mat!F171</f>
        <v>0</v>
      </c>
      <c r="G395" s="375">
        <f>Mat!G171</f>
        <v>0</v>
      </c>
      <c r="H395" s="189">
        <f t="shared" si="85"/>
        <v>0</v>
      </c>
      <c r="I395" s="122"/>
      <c r="J395" s="122"/>
      <c r="K395" s="122"/>
      <c r="L395" s="122"/>
      <c r="M395" s="122"/>
      <c r="N395" s="122"/>
      <c r="O395" s="300"/>
      <c r="P395" s="300"/>
      <c r="Q395" s="300"/>
      <c r="R395" s="300"/>
      <c r="S395" s="300"/>
      <c r="T395" s="388">
        <f t="shared" si="86"/>
        <v>0</v>
      </c>
      <c r="U395" s="388">
        <f t="shared" si="87"/>
        <v>0</v>
      </c>
      <c r="V395" s="388">
        <f>BO!M641</f>
        <v>0</v>
      </c>
    </row>
    <row r="396" spans="1:22" hidden="1">
      <c r="A396" s="200">
        <v>23</v>
      </c>
      <c r="B396" s="39" t="s">
        <v>384</v>
      </c>
      <c r="C396" s="377">
        <f>Mat!C172</f>
        <v>0</v>
      </c>
      <c r="D396" s="377">
        <f>Mat!D172</f>
        <v>0</v>
      </c>
      <c r="E396" s="377">
        <f>Mat!E172</f>
        <v>0</v>
      </c>
      <c r="F396" s="377">
        <f>Mat!F172</f>
        <v>0</v>
      </c>
      <c r="G396" s="375">
        <f>Mat!G172</f>
        <v>0</v>
      </c>
      <c r="H396" s="189">
        <f t="shared" si="85"/>
        <v>0</v>
      </c>
      <c r="I396" s="122"/>
      <c r="J396" s="122"/>
      <c r="K396" s="122"/>
      <c r="L396" s="122"/>
      <c r="M396" s="122"/>
      <c r="N396" s="122"/>
      <c r="O396" s="300"/>
      <c r="P396" s="300"/>
      <c r="Q396" s="300"/>
      <c r="R396" s="300"/>
      <c r="S396" s="300"/>
      <c r="T396" s="388">
        <f t="shared" si="86"/>
        <v>0</v>
      </c>
      <c r="U396" s="388">
        <f t="shared" si="87"/>
        <v>0</v>
      </c>
      <c r="V396" s="388">
        <f>BO!M642</f>
        <v>0</v>
      </c>
    </row>
    <row r="397" spans="1:22" hidden="1">
      <c r="A397" s="200">
        <v>24</v>
      </c>
      <c r="B397" s="39" t="s">
        <v>385</v>
      </c>
      <c r="C397" s="377">
        <f>Mat!C173</f>
        <v>0</v>
      </c>
      <c r="D397" s="377">
        <f>Mat!D173</f>
        <v>0</v>
      </c>
      <c r="E397" s="377">
        <f>Mat!E173</f>
        <v>0</v>
      </c>
      <c r="F397" s="377">
        <f>Mat!F173</f>
        <v>0</v>
      </c>
      <c r="G397" s="375">
        <f>Mat!G173</f>
        <v>0</v>
      </c>
      <c r="H397" s="189">
        <f t="shared" si="85"/>
        <v>0</v>
      </c>
      <c r="I397" s="122"/>
      <c r="J397" s="122"/>
      <c r="K397" s="122"/>
      <c r="L397" s="122"/>
      <c r="M397" s="122"/>
      <c r="N397" s="122"/>
      <c r="O397" s="300"/>
      <c r="P397" s="300"/>
      <c r="Q397" s="300"/>
      <c r="R397" s="300"/>
      <c r="S397" s="300"/>
      <c r="T397" s="388">
        <f t="shared" si="86"/>
        <v>0</v>
      </c>
      <c r="U397" s="388">
        <f t="shared" si="87"/>
        <v>0</v>
      </c>
      <c r="V397" s="388">
        <f>BO!M643</f>
        <v>0</v>
      </c>
    </row>
    <row r="398" spans="1:22" ht="15.75" hidden="1" thickBot="1">
      <c r="A398" s="266">
        <v>25</v>
      </c>
      <c r="B398" s="289" t="s">
        <v>386</v>
      </c>
      <c r="C398" s="415">
        <f>Mat!C174</f>
        <v>0</v>
      </c>
      <c r="D398" s="415">
        <f>Mat!D174</f>
        <v>0</v>
      </c>
      <c r="E398" s="415">
        <f>Mat!E174</f>
        <v>0</v>
      </c>
      <c r="F398" s="415">
        <f>Mat!F174</f>
        <v>0</v>
      </c>
      <c r="G398" s="378">
        <f>Mat!G174</f>
        <v>0</v>
      </c>
      <c r="H398" s="195">
        <f t="shared" si="85"/>
        <v>0</v>
      </c>
      <c r="I398" s="122"/>
      <c r="J398" s="122"/>
      <c r="K398" s="122"/>
      <c r="L398" s="122"/>
      <c r="M398" s="122"/>
      <c r="N398" s="122"/>
      <c r="O398" s="300"/>
      <c r="P398" s="300"/>
      <c r="Q398" s="300"/>
      <c r="R398" s="300"/>
      <c r="S398" s="300"/>
      <c r="T398" s="388">
        <f t="shared" si="86"/>
        <v>0</v>
      </c>
      <c r="U398" s="388">
        <f t="shared" si="87"/>
        <v>0</v>
      </c>
      <c r="V398" s="388">
        <f>BO!M644</f>
        <v>0</v>
      </c>
    </row>
    <row r="399" spans="1:22">
      <c r="B399" s="280"/>
      <c r="C399" s="37"/>
      <c r="D399" s="37"/>
      <c r="E399" s="37"/>
      <c r="F399" s="37"/>
      <c r="G399" s="37"/>
      <c r="H399" s="37"/>
      <c r="I399" s="37"/>
      <c r="O399" s="299"/>
      <c r="P399" s="300"/>
      <c r="Q399" s="299"/>
      <c r="R399" s="299"/>
      <c r="S399" s="299"/>
      <c r="T399" s="392"/>
      <c r="U399" s="392"/>
    </row>
  </sheetData>
  <sheetProtection algorithmName="SHA-512" hashValue="oelW4hLFeIfjVAKr0+lov2OyDShFhH1NqHiG5NeJchhd7C3tM0NH3JiNDmVW362XihKV6UB9RAW2tyisStkH8w==" saltValue="O415f/BsMzD536WKd38Utg==" spinCount="100000" sheet="1" objects="1" scenarios="1" formatCells="0" selectLockedCells="1"/>
  <dataConsolidate/>
  <mergeCells count="95">
    <mergeCell ref="I56:K56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Z61:Z62"/>
    <mergeCell ref="A7:C7"/>
    <mergeCell ref="F30:F31"/>
    <mergeCell ref="G30:G31"/>
    <mergeCell ref="A11:B11"/>
    <mergeCell ref="A14:A15"/>
    <mergeCell ref="B14:B15"/>
    <mergeCell ref="A30:A31"/>
    <mergeCell ref="B30:B31"/>
    <mergeCell ref="C30:C31"/>
    <mergeCell ref="D30:D31"/>
    <mergeCell ref="I30:K31"/>
    <mergeCell ref="I32:K32"/>
    <mergeCell ref="I33:K33"/>
    <mergeCell ref="I34:K34"/>
    <mergeCell ref="I35:K35"/>
    <mergeCell ref="Y61:Y62"/>
    <mergeCell ref="A342:A343"/>
    <mergeCell ref="B342:B343"/>
    <mergeCell ref="F342:F343"/>
    <mergeCell ref="C61:C63"/>
    <mergeCell ref="I61:I62"/>
    <mergeCell ref="K61:K64"/>
    <mergeCell ref="T136:T137"/>
    <mergeCell ref="U136:U137"/>
    <mergeCell ref="V136:V137"/>
    <mergeCell ref="B100:B101"/>
    <mergeCell ref="D100:D101"/>
    <mergeCell ref="F100:F101"/>
    <mergeCell ref="V312:V313"/>
    <mergeCell ref="V342:V343"/>
    <mergeCell ref="A312:A313"/>
    <mergeCell ref="X61:X64"/>
    <mergeCell ref="T61:T64"/>
    <mergeCell ref="I100:I101"/>
    <mergeCell ref="J100:J101"/>
    <mergeCell ref="A372:A373"/>
    <mergeCell ref="B372:B373"/>
    <mergeCell ref="V372:V373"/>
    <mergeCell ref="B312:B313"/>
    <mergeCell ref="F312:F313"/>
    <mergeCell ref="G61:G64"/>
    <mergeCell ref="H61:H62"/>
    <mergeCell ref="G100:G101"/>
    <mergeCell ref="V100:V101"/>
    <mergeCell ref="W100:W101"/>
    <mergeCell ref="U61:U64"/>
    <mergeCell ref="B174:B175"/>
    <mergeCell ref="A136:A139"/>
    <mergeCell ref="B136:B137"/>
    <mergeCell ref="E136:E137"/>
    <mergeCell ref="G136:G137"/>
    <mergeCell ref="B138:B139"/>
    <mergeCell ref="A172:A175"/>
    <mergeCell ref="B172:B173"/>
    <mergeCell ref="E172:E173"/>
    <mergeCell ref="F172:F173"/>
    <mergeCell ref="G172:G173"/>
    <mergeCell ref="H372:H373"/>
    <mergeCell ref="A6:C6"/>
    <mergeCell ref="B102:B103"/>
    <mergeCell ref="A61:A64"/>
    <mergeCell ref="B61:B64"/>
    <mergeCell ref="F61:F64"/>
    <mergeCell ref="D61:D63"/>
    <mergeCell ref="E61:E62"/>
    <mergeCell ref="A100:A103"/>
    <mergeCell ref="H6:K6"/>
    <mergeCell ref="H7:K7"/>
    <mergeCell ref="D6:E6"/>
    <mergeCell ref="C14:C15"/>
    <mergeCell ref="H172:H173"/>
    <mergeCell ref="H136:H137"/>
    <mergeCell ref="J61:J62"/>
  </mergeCells>
  <dataValidations count="4">
    <dataValidation type="list" allowBlank="1" showInputMessage="1" showErrorMessage="1" sqref="G65:G89" xr:uid="{00000000-0002-0000-0700-000000000000}">
      <formula1>f</formula1>
    </dataValidation>
    <dataValidation type="list" allowBlank="1" showInputMessage="1" showErrorMessage="1" sqref="F65:F89" xr:uid="{00000000-0002-0000-0700-000001000000}">
      <formula1>$A$16:$A$25</formula1>
    </dataValidation>
    <dataValidation type="list" allowBlank="1" showInputMessage="1" showErrorMessage="1" sqref="E314:E338 E344:E368" xr:uid="{00000000-0002-0000-0700-000002000000}">
      <formula1>degree</formula1>
    </dataValidation>
    <dataValidation type="list" allowBlank="1" showInputMessage="1" showErrorMessage="1" sqref="G374:G398" xr:uid="{00000000-0002-0000-0700-000003000000}">
      <formula1>eg_degree</formula1>
    </dataValidation>
  </dataValidations>
  <pageMargins left="0.95" right="0.45" top="0.75" bottom="0.75" header="0.3" footer="0.3"/>
  <pageSetup paperSize="9" scale="60" fitToHeight="0" orientation="landscape" horizontalDpi="4294967293" verticalDpi="1200" r:id="rId1"/>
  <rowBreaks count="7" manualBreakCount="7">
    <brk id="26" max="10" man="1"/>
    <brk id="57" max="10" man="1"/>
    <brk id="307" max="10" man="1"/>
    <brk id="338" max="10" man="1"/>
    <brk id="368" max="10" man="1"/>
    <brk id="91" max="10" man="1"/>
    <brk id="167" max="10" man="1"/>
  </rowBreaks>
  <ignoredErrors>
    <ignoredError sqref="B140:B164" formula="1"/>
    <ignoredError sqref="AA65:AA8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AB399"/>
  <sheetViews>
    <sheetView showGridLines="0" view="pageBreakPreview" topLeftCell="A31" zoomScale="70" zoomScaleNormal="70" zoomScaleSheetLayoutView="70" workbookViewId="0">
      <selection activeCell="J1" sqref="J1:K5"/>
    </sheetView>
  </sheetViews>
  <sheetFormatPr defaultRowHeight="15"/>
  <cols>
    <col min="1" max="1" width="7.140625" style="44" customWidth="1"/>
    <col min="2" max="2" width="28" style="44" customWidth="1"/>
    <col min="3" max="3" width="21.7109375" style="44" customWidth="1"/>
    <col min="4" max="4" width="20.140625" style="44" customWidth="1"/>
    <col min="5" max="5" width="21.28515625" style="44" customWidth="1"/>
    <col min="6" max="6" width="22" style="44" customWidth="1"/>
    <col min="7" max="7" width="22.42578125" style="44" customWidth="1"/>
    <col min="8" max="8" width="15.42578125" style="44" customWidth="1"/>
    <col min="9" max="9" width="21.7109375" style="44" customWidth="1"/>
    <col min="10" max="10" width="17.28515625" style="44" customWidth="1"/>
    <col min="11" max="11" width="19.7109375" style="44" customWidth="1"/>
    <col min="12" max="13" width="15.7109375" style="44" customWidth="1"/>
    <col min="14" max="18" width="9.140625" style="44" customWidth="1"/>
    <col min="19" max="19" width="9.140625" style="44" hidden="1" customWidth="1"/>
    <col min="20" max="20" width="14.42578125" style="379" hidden="1" customWidth="1"/>
    <col min="21" max="21" width="12.5703125" style="379" hidden="1" customWidth="1"/>
    <col min="22" max="22" width="9.5703125" style="379" hidden="1" customWidth="1"/>
    <col min="23" max="23" width="15.140625" style="268" hidden="1" customWidth="1"/>
    <col min="24" max="24" width="13.85546875" style="268" hidden="1" customWidth="1"/>
    <col min="25" max="27" width="9.140625" style="44" hidden="1" customWidth="1"/>
    <col min="28" max="16384" width="9.140625" style="44"/>
  </cols>
  <sheetData>
    <row r="1" spans="1:28" ht="15.75" thickBot="1"/>
    <row r="2" spans="1:28" ht="32.25" thickBot="1">
      <c r="A2" s="458" t="str">
        <f>UTARA!A2</f>
        <v>BUILDING ENVELOPE COMPLIANCE FORM V3.0</v>
      </c>
      <c r="B2" s="456"/>
      <c r="C2" s="456"/>
      <c r="D2" s="456"/>
      <c r="E2" s="456"/>
      <c r="F2" s="457"/>
      <c r="G2" s="221"/>
      <c r="H2" s="269"/>
      <c r="I2" s="269"/>
      <c r="J2" s="269"/>
      <c r="K2" s="269"/>
      <c r="L2" s="448"/>
      <c r="M2" s="448"/>
      <c r="N2" s="448"/>
      <c r="O2" s="448"/>
      <c r="P2" s="448"/>
      <c r="Q2" s="270"/>
      <c r="R2" s="270"/>
      <c r="S2" s="270"/>
      <c r="T2" s="380"/>
      <c r="U2" s="380"/>
    </row>
    <row r="3" spans="1:28" ht="19.5" thickBot="1">
      <c r="A3" s="216" t="str">
        <f>UTARA!A3</f>
        <v>PERSYARATAN</v>
      </c>
      <c r="B3" s="217"/>
      <c r="C3" s="217"/>
      <c r="D3" s="217"/>
      <c r="E3" s="217"/>
      <c r="F3" s="218"/>
      <c r="G3" s="221"/>
      <c r="H3" s="219"/>
      <c r="I3" s="219"/>
      <c r="J3" s="219"/>
      <c r="K3" s="219"/>
      <c r="L3" s="449"/>
      <c r="M3" s="449"/>
      <c r="N3" s="449"/>
      <c r="O3" s="449"/>
      <c r="P3" s="449"/>
      <c r="Q3" s="272"/>
      <c r="R3" s="272"/>
      <c r="S3" s="272"/>
      <c r="T3" s="381"/>
      <c r="U3" s="381"/>
    </row>
    <row r="4" spans="1:28" ht="19.5" thickBot="1">
      <c r="A4" s="213" t="str">
        <f>UTARA!A4</f>
        <v>Nilai Overall Thermal Transfer Value (OTTV) untuk bangunan tidak boleh melebihi 35 Watts/m2</v>
      </c>
      <c r="B4" s="214"/>
      <c r="C4" s="214"/>
      <c r="D4" s="214"/>
      <c r="E4" s="214"/>
      <c r="F4" s="215"/>
      <c r="G4" s="221"/>
      <c r="H4" s="220"/>
      <c r="I4" s="220"/>
      <c r="J4" s="220"/>
      <c r="K4" s="220"/>
      <c r="L4" s="450"/>
      <c r="M4" s="450"/>
      <c r="N4" s="450"/>
      <c r="O4" s="450"/>
      <c r="P4" s="450"/>
      <c r="Q4" s="272"/>
      <c r="R4" s="272"/>
      <c r="S4" s="272"/>
      <c r="T4" s="381"/>
      <c r="U4" s="381"/>
    </row>
    <row r="5" spans="1:28" ht="19.5" thickBot="1">
      <c r="A5" s="272"/>
      <c r="B5" s="274"/>
      <c r="C5" s="36"/>
      <c r="D5" s="36"/>
      <c r="E5" s="36"/>
      <c r="F5" s="36"/>
      <c r="G5" s="222"/>
      <c r="H5" s="222"/>
      <c r="I5" s="222"/>
      <c r="J5" s="220"/>
      <c r="K5" s="220"/>
      <c r="L5" s="272"/>
      <c r="M5" s="36"/>
      <c r="N5" s="36"/>
      <c r="O5" s="36"/>
      <c r="P5" s="36"/>
      <c r="Q5" s="272"/>
      <c r="R5" s="272"/>
      <c r="S5" s="272"/>
      <c r="T5" s="381"/>
      <c r="U5" s="381"/>
    </row>
    <row r="6" spans="1:28" ht="27" customHeight="1" thickBot="1">
      <c r="A6" s="548" t="str">
        <f>UTARA!A6</f>
        <v>PILIHAN KOTA</v>
      </c>
      <c r="B6" s="549"/>
      <c r="C6" s="549"/>
      <c r="D6" s="629" t="str">
        <f>UTARA!$D$6</f>
        <v>Banjarmasin</v>
      </c>
      <c r="E6" s="630"/>
      <c r="F6" s="4"/>
      <c r="G6" s="455" t="str">
        <f>UTARA!G6</f>
        <v>Project name :</v>
      </c>
      <c r="H6" s="627" t="str">
        <f>UTARA!H6</f>
        <v>xxx</v>
      </c>
      <c r="I6" s="627"/>
      <c r="J6" s="627"/>
      <c r="K6" s="628"/>
      <c r="M6" s="37"/>
      <c r="N6" s="37"/>
      <c r="O6" s="37"/>
    </row>
    <row r="7" spans="1:28" ht="27" thickBot="1">
      <c r="A7" s="548" t="str">
        <f>UTARA!A7</f>
        <v>ORIENTASI</v>
      </c>
      <c r="B7" s="549"/>
      <c r="C7" s="549"/>
      <c r="D7" s="223" t="s">
        <v>433</v>
      </c>
      <c r="G7" s="455" t="str">
        <f>UTARA!G7</f>
        <v>Address :</v>
      </c>
      <c r="H7" s="627" t="str">
        <f>UTARA!H7</f>
        <v>xxx</v>
      </c>
      <c r="I7" s="627"/>
      <c r="J7" s="627"/>
      <c r="K7" s="628"/>
      <c r="U7" s="382"/>
    </row>
    <row r="9" spans="1:28" ht="21">
      <c r="A9" s="276"/>
      <c r="B9" s="276" t="s">
        <v>467</v>
      </c>
      <c r="C9" s="2"/>
      <c r="D9" s="2"/>
      <c r="E9" s="2"/>
      <c r="F9" s="2"/>
      <c r="G9" s="2"/>
      <c r="H9" s="2"/>
      <c r="I9" s="2"/>
      <c r="J9" s="277"/>
      <c r="K9" s="277"/>
      <c r="L9" s="278"/>
      <c r="M9" s="451"/>
      <c r="N9" s="278"/>
      <c r="O9" s="278"/>
      <c r="P9" s="278"/>
      <c r="U9" s="383"/>
    </row>
    <row r="10" spans="1:28" ht="19.5" thickBot="1">
      <c r="A10" s="279"/>
      <c r="B10" s="28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U10" s="383"/>
    </row>
    <row r="11" spans="1:28" ht="36.75" customHeight="1" thickBot="1">
      <c r="A11" s="546" t="s">
        <v>451</v>
      </c>
      <c r="B11" s="547"/>
      <c r="C11" s="465">
        <f>Mat!C11</f>
        <v>10</v>
      </c>
      <c r="D11" s="37"/>
      <c r="E11" s="410"/>
      <c r="F11" s="410"/>
      <c r="G11" s="410"/>
      <c r="H11" s="410"/>
      <c r="I11" s="410"/>
      <c r="J11" s="410"/>
      <c r="K11" s="410"/>
      <c r="L11" s="410"/>
      <c r="M11" s="410"/>
      <c r="N11" s="37"/>
      <c r="O11" s="37"/>
      <c r="P11" s="37"/>
      <c r="R11" s="268"/>
      <c r="S11" s="268"/>
      <c r="U11" s="383"/>
      <c r="Y11" s="268"/>
      <c r="Z11" s="268"/>
      <c r="AA11" s="268"/>
      <c r="AB11" s="268"/>
    </row>
    <row r="12" spans="1:28">
      <c r="A12" s="281"/>
      <c r="B12" s="282"/>
      <c r="C12" s="275"/>
      <c r="D12" s="37"/>
      <c r="E12" s="37"/>
      <c r="F12" s="37"/>
      <c r="G12" s="37"/>
      <c r="H12" s="37"/>
      <c r="R12" s="268"/>
      <c r="S12" s="268"/>
      <c r="Y12" s="268"/>
      <c r="Z12" s="268"/>
      <c r="AA12" s="268"/>
      <c r="AB12" s="268"/>
    </row>
    <row r="13" spans="1:28" ht="15.75" thickBot="1">
      <c r="A13" s="281" t="s">
        <v>399</v>
      </c>
      <c r="B13" s="282"/>
      <c r="C13" s="275"/>
      <c r="D13" s="37"/>
      <c r="E13" s="37"/>
      <c r="F13" s="37"/>
      <c r="G13" s="37"/>
      <c r="H13" s="37"/>
      <c r="R13" s="268"/>
      <c r="S13" s="268"/>
      <c r="Y13" s="268"/>
      <c r="Z13" s="268"/>
      <c r="AA13" s="268"/>
      <c r="AB13" s="268"/>
    </row>
    <row r="14" spans="1:28" s="268" customFormat="1">
      <c r="A14" s="556" t="s">
        <v>473</v>
      </c>
      <c r="B14" s="558" t="s">
        <v>474</v>
      </c>
      <c r="C14" s="631"/>
      <c r="T14" s="379"/>
      <c r="U14" s="379"/>
      <c r="V14" s="379"/>
    </row>
    <row r="15" spans="1:28" s="268" customFormat="1">
      <c r="A15" s="557"/>
      <c r="B15" s="559"/>
      <c r="C15" s="631"/>
      <c r="T15" s="379"/>
      <c r="U15" s="379"/>
      <c r="V15" s="379"/>
    </row>
    <row r="16" spans="1:28" s="268" customFormat="1">
      <c r="A16" s="200" t="str">
        <f>IF(C11=1,"EW 1","EW 1")</f>
        <v>EW 1</v>
      </c>
      <c r="B16" s="466" t="str">
        <f>Mat!B16</f>
        <v>Bata Ringan</v>
      </c>
      <c r="C16" s="470"/>
      <c r="T16" s="379"/>
      <c r="U16" s="379"/>
      <c r="V16" s="379"/>
    </row>
    <row r="17" spans="1:28" s="268" customFormat="1">
      <c r="A17" s="200" t="str">
        <f>IF(C11&gt;=2,"EW 2","-")</f>
        <v>EW 2</v>
      </c>
      <c r="B17" s="466" t="str">
        <f>Mat!B17</f>
        <v>Bata Ringan</v>
      </c>
      <c r="C17" s="470"/>
      <c r="T17" s="379"/>
      <c r="U17" s="379"/>
      <c r="V17" s="379"/>
    </row>
    <row r="18" spans="1:28" s="268" customFormat="1">
      <c r="A18" s="200" t="str">
        <f>IF($C$11&gt;=3,"EW 3","-")</f>
        <v>EW 3</v>
      </c>
      <c r="B18" s="466">
        <f>Mat!B18</f>
        <v>0</v>
      </c>
      <c r="C18" s="470"/>
      <c r="E18" s="268" t="s">
        <v>326</v>
      </c>
      <c r="T18" s="379"/>
      <c r="U18" s="379"/>
      <c r="V18" s="379"/>
    </row>
    <row r="19" spans="1:28" s="268" customFormat="1">
      <c r="A19" s="200" t="str">
        <f>IF($C$11&gt;=4,"EW 4","-")</f>
        <v>EW 4</v>
      </c>
      <c r="B19" s="467">
        <f>Mat!B19</f>
        <v>0</v>
      </c>
      <c r="C19" s="470"/>
      <c r="T19" s="379"/>
      <c r="U19" s="379"/>
      <c r="V19" s="379"/>
    </row>
    <row r="20" spans="1:28" s="268" customFormat="1">
      <c r="A20" s="200" t="str">
        <f>IF($C$11&gt;=5,"EW 5","-")</f>
        <v>EW 5</v>
      </c>
      <c r="B20" s="467">
        <f>Mat!B20</f>
        <v>0</v>
      </c>
      <c r="C20" s="470"/>
      <c r="T20" s="379"/>
      <c r="U20" s="379"/>
      <c r="V20" s="379"/>
    </row>
    <row r="21" spans="1:28" s="268" customFormat="1">
      <c r="A21" s="200" t="str">
        <f>IF($C$11&gt;=6,"EW 6","-")</f>
        <v>EW 6</v>
      </c>
      <c r="B21" s="467">
        <f>Mat!B21</f>
        <v>0</v>
      </c>
      <c r="C21" s="470"/>
      <c r="T21" s="379"/>
      <c r="U21" s="379"/>
      <c r="V21" s="379"/>
    </row>
    <row r="22" spans="1:28" s="268" customFormat="1">
      <c r="A22" s="200" t="str">
        <f>IF($C$11&gt;=7,"EW 7","-")</f>
        <v>EW 7</v>
      </c>
      <c r="B22" s="467">
        <f>Mat!B22</f>
        <v>0</v>
      </c>
      <c r="C22" s="470"/>
      <c r="T22" s="379"/>
      <c r="U22" s="379"/>
      <c r="V22" s="379"/>
    </row>
    <row r="23" spans="1:28" s="268" customFormat="1">
      <c r="A23" s="200" t="str">
        <f>IF($C$11&gt;=8,"EW 8","-")</f>
        <v>EW 8</v>
      </c>
      <c r="B23" s="467">
        <f>Mat!B23</f>
        <v>0</v>
      </c>
      <c r="C23" s="470"/>
      <c r="T23" s="379"/>
      <c r="U23" s="379"/>
      <c r="V23" s="379"/>
    </row>
    <row r="24" spans="1:28" s="268" customFormat="1">
      <c r="A24" s="200" t="str">
        <f>IF($C$11&gt;=9,"EW 9","-")</f>
        <v>EW 9</v>
      </c>
      <c r="B24" s="467">
        <f>Mat!B24</f>
        <v>0</v>
      </c>
      <c r="C24" s="470"/>
      <c r="T24" s="379"/>
      <c r="U24" s="379"/>
      <c r="V24" s="379"/>
    </row>
    <row r="25" spans="1:28" s="268" customFormat="1" ht="15.75" thickBot="1">
      <c r="A25" s="266" t="str">
        <f>IF($C$11&gt;=10,"EW 10","-")</f>
        <v>EW 10</v>
      </c>
      <c r="B25" s="468">
        <f>Mat!B25</f>
        <v>0</v>
      </c>
      <c r="C25" s="470"/>
      <c r="D25" s="164"/>
      <c r="T25" s="379"/>
      <c r="U25" s="379"/>
      <c r="V25" s="379"/>
    </row>
    <row r="26" spans="1:28">
      <c r="R26" s="268"/>
      <c r="S26" s="268"/>
      <c r="Y26" s="268"/>
      <c r="Z26" s="268"/>
      <c r="AA26" s="268"/>
      <c r="AB26" s="268"/>
    </row>
    <row r="27" spans="1:28" ht="21">
      <c r="A27" s="276"/>
      <c r="B27" s="276" t="s">
        <v>416</v>
      </c>
      <c r="C27" s="2"/>
      <c r="D27" s="2"/>
      <c r="E27" s="2"/>
      <c r="F27" s="2"/>
      <c r="G27" s="2"/>
      <c r="H27" s="2"/>
      <c r="I27" s="2"/>
      <c r="J27" s="277"/>
      <c r="K27" s="277"/>
      <c r="L27" s="278"/>
      <c r="M27" s="451"/>
      <c r="N27" s="278"/>
      <c r="O27" s="278"/>
      <c r="P27" s="278"/>
    </row>
    <row r="28" spans="1:28">
      <c r="A28" s="283"/>
      <c r="B28" s="284"/>
      <c r="C28" s="285"/>
    </row>
    <row r="29" spans="1:28" ht="15.75" thickBot="1">
      <c r="A29" s="281" t="s">
        <v>400</v>
      </c>
      <c r="B29" s="286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28" ht="27" customHeight="1">
      <c r="A30" s="561" t="s">
        <v>2</v>
      </c>
      <c r="B30" s="563" t="s">
        <v>422</v>
      </c>
      <c r="C30" s="565" t="s">
        <v>392</v>
      </c>
      <c r="D30" s="570" t="s">
        <v>10</v>
      </c>
      <c r="E30" s="65" t="s">
        <v>260</v>
      </c>
      <c r="F30" s="572" t="s">
        <v>390</v>
      </c>
      <c r="G30" s="563" t="s">
        <v>393</v>
      </c>
      <c r="H30" s="253" t="s">
        <v>391</v>
      </c>
      <c r="I30" s="574" t="s">
        <v>685</v>
      </c>
      <c r="J30" s="575"/>
      <c r="K30" s="576"/>
      <c r="T30" s="384" t="s">
        <v>197</v>
      </c>
      <c r="U30" s="385" t="s">
        <v>19</v>
      </c>
    </row>
    <row r="31" spans="1:28" ht="26.25" customHeight="1" thickBot="1">
      <c r="A31" s="562"/>
      <c r="B31" s="564"/>
      <c r="C31" s="566"/>
      <c r="D31" s="571"/>
      <c r="E31" s="137" t="s">
        <v>255</v>
      </c>
      <c r="F31" s="573"/>
      <c r="G31" s="564"/>
      <c r="H31" s="145" t="s">
        <v>137</v>
      </c>
      <c r="I31" s="577"/>
      <c r="J31" s="578"/>
      <c r="K31" s="579"/>
      <c r="T31" s="386" t="s">
        <v>231</v>
      </c>
      <c r="U31" s="387"/>
    </row>
    <row r="32" spans="1:28">
      <c r="A32" s="209">
        <v>1</v>
      </c>
      <c r="B32" s="40" t="s">
        <v>11</v>
      </c>
      <c r="C32" s="462" t="str">
        <f>Mat!C32</f>
        <v>glass</v>
      </c>
      <c r="D32" s="177">
        <f>Mat!D32</f>
        <v>0.86099999999999999</v>
      </c>
      <c r="E32" s="177">
        <f>Mat!E32</f>
        <v>5.8940000000000001</v>
      </c>
      <c r="F32" s="177">
        <f>Mat!F32</f>
        <v>0</v>
      </c>
      <c r="G32" s="177">
        <f>Mat!G32</f>
        <v>0</v>
      </c>
      <c r="H32" s="187">
        <f>T32*U32</f>
        <v>1.0011627906976743</v>
      </c>
      <c r="I32" s="638">
        <f>Mat!H32</f>
        <v>0</v>
      </c>
      <c r="J32" s="639">
        <f>Mat!J32</f>
        <v>0</v>
      </c>
      <c r="K32" s="640">
        <f>Mat!K32</f>
        <v>0</v>
      </c>
      <c r="L32" s="122"/>
      <c r="M32" s="122"/>
      <c r="N32" s="122"/>
      <c r="O32" s="122"/>
      <c r="P32" s="122"/>
      <c r="Q32" s="122"/>
      <c r="R32" s="122"/>
      <c r="S32" s="122"/>
      <c r="T32" s="388">
        <f>D32/0.86</f>
        <v>1.0011627906976743</v>
      </c>
      <c r="U32" s="388">
        <f t="shared" ref="U32:U56" si="0">IF(F32="yes",VLOOKUP(G32,scefw,2,FALSE),1)</f>
        <v>1</v>
      </c>
      <c r="W32" s="379"/>
    </row>
    <row r="33" spans="1:23">
      <c r="A33" s="200">
        <v>2</v>
      </c>
      <c r="B33" s="39" t="s">
        <v>12</v>
      </c>
      <c r="C33" s="463">
        <f>Mat!C33</f>
        <v>0</v>
      </c>
      <c r="D33" s="464">
        <f>Mat!D33</f>
        <v>0</v>
      </c>
      <c r="E33" s="464">
        <f>Mat!E33</f>
        <v>0</v>
      </c>
      <c r="F33" s="180">
        <f>Mat!F33</f>
        <v>0</v>
      </c>
      <c r="G33" s="180">
        <f>Mat!G33</f>
        <v>0</v>
      </c>
      <c r="H33" s="189">
        <f t="shared" ref="H33:H56" si="1">T33*U33</f>
        <v>0</v>
      </c>
      <c r="I33" s="632">
        <f>Mat!H33</f>
        <v>0</v>
      </c>
      <c r="J33" s="633">
        <f>Mat!J33</f>
        <v>0</v>
      </c>
      <c r="K33" s="634">
        <f>Mat!K33</f>
        <v>0</v>
      </c>
      <c r="L33" s="122"/>
      <c r="M33" s="122"/>
      <c r="N33" s="122"/>
      <c r="O33" s="122"/>
      <c r="P33" s="122"/>
      <c r="Q33" s="122"/>
      <c r="R33" s="122"/>
      <c r="S33" s="122"/>
      <c r="T33" s="388">
        <f t="shared" ref="T33:T56" si="2">D33/0.86</f>
        <v>0</v>
      </c>
      <c r="U33" s="388">
        <f t="shared" si="0"/>
        <v>1</v>
      </c>
      <c r="W33" s="379"/>
    </row>
    <row r="34" spans="1:23">
      <c r="A34" s="200">
        <v>3</v>
      </c>
      <c r="B34" s="39" t="s">
        <v>13</v>
      </c>
      <c r="C34" s="362">
        <f>Mat!C34</f>
        <v>0</v>
      </c>
      <c r="D34" s="180">
        <f>Mat!D34</f>
        <v>0</v>
      </c>
      <c r="E34" s="180">
        <f>Mat!E34</f>
        <v>0</v>
      </c>
      <c r="F34" s="180">
        <f>Mat!F34</f>
        <v>0</v>
      </c>
      <c r="G34" s="180">
        <f>Mat!G34</f>
        <v>0</v>
      </c>
      <c r="H34" s="189">
        <f t="shared" si="1"/>
        <v>0</v>
      </c>
      <c r="I34" s="632">
        <f>Mat!H34</f>
        <v>0</v>
      </c>
      <c r="J34" s="633">
        <f>Mat!J34</f>
        <v>0</v>
      </c>
      <c r="K34" s="634">
        <f>Mat!K34</f>
        <v>0</v>
      </c>
      <c r="L34" s="122"/>
      <c r="M34" s="122"/>
      <c r="N34" s="122"/>
      <c r="O34" s="122"/>
      <c r="P34" s="122"/>
      <c r="Q34" s="122"/>
      <c r="R34" s="122"/>
      <c r="S34" s="122"/>
      <c r="T34" s="388">
        <f t="shared" si="2"/>
        <v>0</v>
      </c>
      <c r="U34" s="388">
        <f t="shared" si="0"/>
        <v>1</v>
      </c>
      <c r="W34" s="379"/>
    </row>
    <row r="35" spans="1:23">
      <c r="A35" s="200">
        <v>4</v>
      </c>
      <c r="B35" s="39" t="s">
        <v>298</v>
      </c>
      <c r="C35" s="362">
        <f>Mat!C35</f>
        <v>0</v>
      </c>
      <c r="D35" s="180">
        <f>Mat!D35</f>
        <v>0</v>
      </c>
      <c r="E35" s="180">
        <f>Mat!E35</f>
        <v>0</v>
      </c>
      <c r="F35" s="180">
        <f>Mat!F35</f>
        <v>0</v>
      </c>
      <c r="G35" s="180">
        <f>Mat!G35</f>
        <v>0</v>
      </c>
      <c r="H35" s="189">
        <f t="shared" si="1"/>
        <v>0</v>
      </c>
      <c r="I35" s="632">
        <f>Mat!H35</f>
        <v>0</v>
      </c>
      <c r="J35" s="633">
        <f>Mat!J35</f>
        <v>0</v>
      </c>
      <c r="K35" s="634">
        <f>Mat!K35</f>
        <v>0</v>
      </c>
      <c r="L35" s="122"/>
      <c r="M35" s="122"/>
      <c r="N35" s="122"/>
      <c r="O35" s="122"/>
      <c r="P35" s="122"/>
      <c r="Q35" s="122"/>
      <c r="R35" s="122"/>
      <c r="S35" s="122"/>
      <c r="T35" s="388">
        <f t="shared" si="2"/>
        <v>0</v>
      </c>
      <c r="U35" s="388">
        <f t="shared" si="0"/>
        <v>1</v>
      </c>
      <c r="W35" s="379"/>
    </row>
    <row r="36" spans="1:23">
      <c r="A36" s="200">
        <v>5</v>
      </c>
      <c r="B36" s="39" t="s">
        <v>299</v>
      </c>
      <c r="C36" s="362">
        <f>Mat!C36</f>
        <v>0</v>
      </c>
      <c r="D36" s="180">
        <f>Mat!D36</f>
        <v>0</v>
      </c>
      <c r="E36" s="180">
        <f>Mat!E36</f>
        <v>0</v>
      </c>
      <c r="F36" s="180">
        <f>Mat!F36</f>
        <v>0</v>
      </c>
      <c r="G36" s="180">
        <f>Mat!G36</f>
        <v>0</v>
      </c>
      <c r="H36" s="189">
        <f t="shared" si="1"/>
        <v>0</v>
      </c>
      <c r="I36" s="632">
        <f>Mat!H36</f>
        <v>0</v>
      </c>
      <c r="J36" s="633">
        <f>Mat!J36</f>
        <v>0</v>
      </c>
      <c r="K36" s="634">
        <f>Mat!K36</f>
        <v>0</v>
      </c>
      <c r="L36" s="122"/>
      <c r="M36" s="122"/>
      <c r="N36" s="122"/>
      <c r="O36" s="122"/>
      <c r="P36" s="122"/>
      <c r="Q36" s="122"/>
      <c r="R36" s="122"/>
      <c r="S36" s="122"/>
      <c r="T36" s="388">
        <f t="shared" si="2"/>
        <v>0</v>
      </c>
      <c r="U36" s="388">
        <f t="shared" si="0"/>
        <v>1</v>
      </c>
      <c r="W36" s="379"/>
    </row>
    <row r="37" spans="1:23">
      <c r="A37" s="200">
        <v>6</v>
      </c>
      <c r="B37" s="39" t="s">
        <v>300</v>
      </c>
      <c r="C37" s="362">
        <f>Mat!C37</f>
        <v>0</v>
      </c>
      <c r="D37" s="180">
        <f>Mat!D37</f>
        <v>0</v>
      </c>
      <c r="E37" s="180">
        <f>Mat!E37</f>
        <v>0</v>
      </c>
      <c r="F37" s="180">
        <f>Mat!F37</f>
        <v>0</v>
      </c>
      <c r="G37" s="180">
        <f>Mat!G37</f>
        <v>0</v>
      </c>
      <c r="H37" s="189">
        <f t="shared" si="1"/>
        <v>0</v>
      </c>
      <c r="I37" s="632">
        <f>Mat!H37</f>
        <v>0</v>
      </c>
      <c r="J37" s="633">
        <f>Mat!J37</f>
        <v>0</v>
      </c>
      <c r="K37" s="634">
        <f>Mat!K37</f>
        <v>0</v>
      </c>
      <c r="L37" s="122"/>
      <c r="M37" s="122"/>
      <c r="N37" s="122"/>
      <c r="O37" s="122"/>
      <c r="P37" s="122"/>
      <c r="Q37" s="122"/>
      <c r="R37" s="122"/>
      <c r="S37" s="122"/>
      <c r="T37" s="388">
        <f t="shared" si="2"/>
        <v>0</v>
      </c>
      <c r="U37" s="388">
        <f t="shared" si="0"/>
        <v>1</v>
      </c>
      <c r="W37" s="379"/>
    </row>
    <row r="38" spans="1:23">
      <c r="A38" s="200">
        <v>7</v>
      </c>
      <c r="B38" s="39" t="s">
        <v>301</v>
      </c>
      <c r="C38" s="362">
        <f>Mat!C38</f>
        <v>0</v>
      </c>
      <c r="D38" s="180">
        <f>Mat!D38</f>
        <v>0</v>
      </c>
      <c r="E38" s="180">
        <f>Mat!E38</f>
        <v>0</v>
      </c>
      <c r="F38" s="180">
        <f>Mat!F38</f>
        <v>0</v>
      </c>
      <c r="G38" s="180">
        <f>Mat!G38</f>
        <v>0</v>
      </c>
      <c r="H38" s="189">
        <f t="shared" si="1"/>
        <v>0</v>
      </c>
      <c r="I38" s="632">
        <f>Mat!H38</f>
        <v>0</v>
      </c>
      <c r="J38" s="633">
        <f>Mat!J38</f>
        <v>0</v>
      </c>
      <c r="K38" s="634">
        <f>Mat!K38</f>
        <v>0</v>
      </c>
      <c r="L38" s="122"/>
      <c r="M38" s="122"/>
      <c r="N38" s="122"/>
      <c r="O38" s="122"/>
      <c r="P38" s="122"/>
      <c r="Q38" s="122"/>
      <c r="R38" s="122"/>
      <c r="S38" s="122"/>
      <c r="T38" s="388">
        <f t="shared" si="2"/>
        <v>0</v>
      </c>
      <c r="U38" s="388">
        <f t="shared" si="0"/>
        <v>1</v>
      </c>
      <c r="W38" s="379"/>
    </row>
    <row r="39" spans="1:23">
      <c r="A39" s="200">
        <v>8</v>
      </c>
      <c r="B39" s="39" t="s">
        <v>302</v>
      </c>
      <c r="C39" s="362">
        <f>Mat!C39</f>
        <v>0</v>
      </c>
      <c r="D39" s="180">
        <f>Mat!D39</f>
        <v>0</v>
      </c>
      <c r="E39" s="180">
        <f>Mat!E39</f>
        <v>0</v>
      </c>
      <c r="F39" s="180">
        <f>Mat!F39</f>
        <v>0</v>
      </c>
      <c r="G39" s="180">
        <f>Mat!G39</f>
        <v>0</v>
      </c>
      <c r="H39" s="189">
        <f t="shared" si="1"/>
        <v>0</v>
      </c>
      <c r="I39" s="632">
        <f>Mat!H39</f>
        <v>0</v>
      </c>
      <c r="J39" s="633">
        <f>Mat!J39</f>
        <v>0</v>
      </c>
      <c r="K39" s="634">
        <f>Mat!K39</f>
        <v>0</v>
      </c>
      <c r="L39" s="122"/>
      <c r="M39" s="122"/>
      <c r="N39" s="122"/>
      <c r="O39" s="122"/>
      <c r="P39" s="122"/>
      <c r="Q39" s="122"/>
      <c r="R39" s="122"/>
      <c r="S39" s="122"/>
      <c r="T39" s="388">
        <f t="shared" si="2"/>
        <v>0</v>
      </c>
      <c r="U39" s="388">
        <f t="shared" si="0"/>
        <v>1</v>
      </c>
      <c r="W39" s="379"/>
    </row>
    <row r="40" spans="1:23">
      <c r="A40" s="200">
        <v>9</v>
      </c>
      <c r="B40" s="39" t="s">
        <v>303</v>
      </c>
      <c r="C40" s="362">
        <f>Mat!C40</f>
        <v>0</v>
      </c>
      <c r="D40" s="180">
        <f>Mat!D40</f>
        <v>0</v>
      </c>
      <c r="E40" s="180">
        <f>Mat!E40</f>
        <v>0</v>
      </c>
      <c r="F40" s="180">
        <f>Mat!F40</f>
        <v>0</v>
      </c>
      <c r="G40" s="180">
        <f>Mat!G40</f>
        <v>0</v>
      </c>
      <c r="H40" s="189">
        <f t="shared" si="1"/>
        <v>0</v>
      </c>
      <c r="I40" s="632">
        <f>Mat!H40</f>
        <v>0</v>
      </c>
      <c r="J40" s="633">
        <f>Mat!J40</f>
        <v>0</v>
      </c>
      <c r="K40" s="634">
        <f>Mat!K40</f>
        <v>0</v>
      </c>
      <c r="L40" s="122"/>
      <c r="M40" s="122"/>
      <c r="N40" s="122"/>
      <c r="O40" s="122"/>
      <c r="P40" s="122"/>
      <c r="Q40" s="122"/>
      <c r="R40" s="122"/>
      <c r="S40" s="122"/>
      <c r="T40" s="388">
        <f t="shared" si="2"/>
        <v>0</v>
      </c>
      <c r="U40" s="388">
        <f t="shared" si="0"/>
        <v>1</v>
      </c>
      <c r="W40" s="379"/>
    </row>
    <row r="41" spans="1:23">
      <c r="A41" s="200">
        <v>10</v>
      </c>
      <c r="B41" s="39" t="s">
        <v>304</v>
      </c>
      <c r="C41" s="362">
        <f>Mat!C41</f>
        <v>0</v>
      </c>
      <c r="D41" s="180">
        <f>Mat!D41</f>
        <v>0</v>
      </c>
      <c r="E41" s="180">
        <f>Mat!E41</f>
        <v>0</v>
      </c>
      <c r="F41" s="180">
        <f>Mat!F41</f>
        <v>0</v>
      </c>
      <c r="G41" s="180">
        <f>Mat!G41</f>
        <v>0</v>
      </c>
      <c r="H41" s="189">
        <f t="shared" si="1"/>
        <v>0</v>
      </c>
      <c r="I41" s="632">
        <f>Mat!H41</f>
        <v>0</v>
      </c>
      <c r="J41" s="633">
        <f>Mat!J41</f>
        <v>0</v>
      </c>
      <c r="K41" s="634">
        <f>Mat!K41</f>
        <v>0</v>
      </c>
      <c r="L41" s="122"/>
      <c r="M41" s="122"/>
      <c r="N41" s="122"/>
      <c r="O41" s="122"/>
      <c r="P41" s="122"/>
      <c r="Q41" s="122"/>
      <c r="R41" s="122"/>
      <c r="S41" s="122"/>
      <c r="T41" s="388">
        <f t="shared" si="2"/>
        <v>0</v>
      </c>
      <c r="U41" s="388">
        <f t="shared" si="0"/>
        <v>1</v>
      </c>
      <c r="W41" s="379"/>
    </row>
    <row r="42" spans="1:23">
      <c r="A42" s="200">
        <v>11</v>
      </c>
      <c r="B42" s="39" t="s">
        <v>327</v>
      </c>
      <c r="C42" s="362">
        <f>Mat!C42</f>
        <v>0</v>
      </c>
      <c r="D42" s="180">
        <f>Mat!D42</f>
        <v>0</v>
      </c>
      <c r="E42" s="180">
        <f>Mat!E42</f>
        <v>0</v>
      </c>
      <c r="F42" s="180">
        <f>Mat!F42</f>
        <v>0</v>
      </c>
      <c r="G42" s="180">
        <f>Mat!G42</f>
        <v>0</v>
      </c>
      <c r="H42" s="189">
        <f t="shared" si="1"/>
        <v>0</v>
      </c>
      <c r="I42" s="632">
        <f>Mat!H42</f>
        <v>0</v>
      </c>
      <c r="J42" s="633">
        <f>Mat!J42</f>
        <v>0</v>
      </c>
      <c r="K42" s="634">
        <f>Mat!K42</f>
        <v>0</v>
      </c>
      <c r="L42" s="122"/>
      <c r="M42" s="122"/>
      <c r="N42" s="122"/>
      <c r="O42" s="122"/>
      <c r="P42" s="122"/>
      <c r="Q42" s="122"/>
      <c r="R42" s="122"/>
      <c r="S42" s="122"/>
      <c r="T42" s="388">
        <f t="shared" si="2"/>
        <v>0</v>
      </c>
      <c r="U42" s="388">
        <f t="shared" si="0"/>
        <v>1</v>
      </c>
      <c r="W42" s="379"/>
    </row>
    <row r="43" spans="1:23">
      <c r="A43" s="200">
        <v>12</v>
      </c>
      <c r="B43" s="39" t="s">
        <v>328</v>
      </c>
      <c r="C43" s="362">
        <f>Mat!C43</f>
        <v>0</v>
      </c>
      <c r="D43" s="180">
        <f>Mat!D43</f>
        <v>0</v>
      </c>
      <c r="E43" s="180">
        <f>Mat!E43</f>
        <v>0</v>
      </c>
      <c r="F43" s="180">
        <f>Mat!F43</f>
        <v>0</v>
      </c>
      <c r="G43" s="180">
        <f>Mat!G43</f>
        <v>0</v>
      </c>
      <c r="H43" s="189">
        <f t="shared" si="1"/>
        <v>0</v>
      </c>
      <c r="I43" s="632">
        <f>Mat!H43</f>
        <v>0</v>
      </c>
      <c r="J43" s="633">
        <f>Mat!J43</f>
        <v>0</v>
      </c>
      <c r="K43" s="634">
        <f>Mat!K43</f>
        <v>0</v>
      </c>
      <c r="L43" s="122"/>
      <c r="M43" s="122"/>
      <c r="N43" s="122"/>
      <c r="O43" s="122"/>
      <c r="P43" s="122"/>
      <c r="Q43" s="122"/>
      <c r="R43" s="122"/>
      <c r="S43" s="122"/>
      <c r="T43" s="388">
        <f t="shared" si="2"/>
        <v>0</v>
      </c>
      <c r="U43" s="388">
        <f t="shared" si="0"/>
        <v>1</v>
      </c>
      <c r="W43" s="379"/>
    </row>
    <row r="44" spans="1:23">
      <c r="A44" s="200">
        <v>13</v>
      </c>
      <c r="B44" s="39" t="s">
        <v>329</v>
      </c>
      <c r="C44" s="362">
        <f>Mat!C44</f>
        <v>0</v>
      </c>
      <c r="D44" s="180">
        <f>Mat!D44</f>
        <v>0</v>
      </c>
      <c r="E44" s="180">
        <f>Mat!E44</f>
        <v>0</v>
      </c>
      <c r="F44" s="180">
        <f>Mat!F44</f>
        <v>0</v>
      </c>
      <c r="G44" s="180">
        <f>Mat!G44</f>
        <v>0</v>
      </c>
      <c r="H44" s="189">
        <f t="shared" si="1"/>
        <v>0</v>
      </c>
      <c r="I44" s="632">
        <f>Mat!H44</f>
        <v>0</v>
      </c>
      <c r="J44" s="633">
        <f>Mat!J44</f>
        <v>0</v>
      </c>
      <c r="K44" s="634">
        <f>Mat!K44</f>
        <v>0</v>
      </c>
      <c r="L44" s="122"/>
      <c r="M44" s="122"/>
      <c r="N44" s="122"/>
      <c r="O44" s="122"/>
      <c r="P44" s="122"/>
      <c r="Q44" s="122"/>
      <c r="R44" s="122"/>
      <c r="S44" s="122"/>
      <c r="T44" s="388">
        <f t="shared" si="2"/>
        <v>0</v>
      </c>
      <c r="U44" s="388">
        <f t="shared" si="0"/>
        <v>1</v>
      </c>
      <c r="W44" s="379"/>
    </row>
    <row r="45" spans="1:23">
      <c r="A45" s="200">
        <v>14</v>
      </c>
      <c r="B45" s="39" t="s">
        <v>330</v>
      </c>
      <c r="C45" s="362">
        <f>Mat!C45</f>
        <v>0</v>
      </c>
      <c r="D45" s="180">
        <f>Mat!D45</f>
        <v>0</v>
      </c>
      <c r="E45" s="180">
        <f>Mat!E45</f>
        <v>0</v>
      </c>
      <c r="F45" s="180">
        <f>Mat!F45</f>
        <v>0</v>
      </c>
      <c r="G45" s="180">
        <f>Mat!G45</f>
        <v>0</v>
      </c>
      <c r="H45" s="189">
        <f t="shared" si="1"/>
        <v>0</v>
      </c>
      <c r="I45" s="632">
        <f>Mat!H45</f>
        <v>0</v>
      </c>
      <c r="J45" s="633">
        <f>Mat!J45</f>
        <v>0</v>
      </c>
      <c r="K45" s="634">
        <f>Mat!K45</f>
        <v>0</v>
      </c>
      <c r="L45" s="122"/>
      <c r="M45" s="122"/>
      <c r="N45" s="122"/>
      <c r="O45" s="122"/>
      <c r="P45" s="122"/>
      <c r="Q45" s="122"/>
      <c r="R45" s="122"/>
      <c r="S45" s="122"/>
      <c r="T45" s="388">
        <f t="shared" si="2"/>
        <v>0</v>
      </c>
      <c r="U45" s="388">
        <f t="shared" si="0"/>
        <v>1</v>
      </c>
      <c r="W45" s="379"/>
    </row>
    <row r="46" spans="1:23">
      <c r="A46" s="200">
        <v>15</v>
      </c>
      <c r="B46" s="39" t="s">
        <v>331</v>
      </c>
      <c r="C46" s="362">
        <f>Mat!C46</f>
        <v>0</v>
      </c>
      <c r="D46" s="180">
        <f>Mat!D46</f>
        <v>0</v>
      </c>
      <c r="E46" s="180">
        <f>Mat!E46</f>
        <v>0</v>
      </c>
      <c r="F46" s="180">
        <f>Mat!F46</f>
        <v>0</v>
      </c>
      <c r="G46" s="180">
        <f>Mat!G46</f>
        <v>0</v>
      </c>
      <c r="H46" s="189">
        <f t="shared" si="1"/>
        <v>0</v>
      </c>
      <c r="I46" s="632">
        <f>Mat!H46</f>
        <v>0</v>
      </c>
      <c r="J46" s="633">
        <f>Mat!J46</f>
        <v>0</v>
      </c>
      <c r="K46" s="634">
        <f>Mat!K46</f>
        <v>0</v>
      </c>
      <c r="L46" s="122"/>
      <c r="M46" s="122"/>
      <c r="N46" s="122"/>
      <c r="O46" s="122"/>
      <c r="P46" s="122"/>
      <c r="Q46" s="122"/>
      <c r="R46" s="122"/>
      <c r="S46" s="122"/>
      <c r="T46" s="388">
        <f t="shared" si="2"/>
        <v>0</v>
      </c>
      <c r="U46" s="388">
        <f t="shared" si="0"/>
        <v>1</v>
      </c>
      <c r="W46" s="379"/>
    </row>
    <row r="47" spans="1:23">
      <c r="A47" s="200">
        <v>16</v>
      </c>
      <c r="B47" s="39" t="s">
        <v>332</v>
      </c>
      <c r="C47" s="362">
        <f>Mat!C47</f>
        <v>0</v>
      </c>
      <c r="D47" s="180">
        <f>Mat!D47</f>
        <v>0</v>
      </c>
      <c r="E47" s="180">
        <f>Mat!E47</f>
        <v>0</v>
      </c>
      <c r="F47" s="180">
        <f>Mat!F47</f>
        <v>0</v>
      </c>
      <c r="G47" s="180">
        <f>Mat!G47</f>
        <v>0</v>
      </c>
      <c r="H47" s="189">
        <f t="shared" si="1"/>
        <v>0</v>
      </c>
      <c r="I47" s="632">
        <f>Mat!H47</f>
        <v>0</v>
      </c>
      <c r="J47" s="633">
        <f>Mat!J47</f>
        <v>0</v>
      </c>
      <c r="K47" s="634">
        <f>Mat!K47</f>
        <v>0</v>
      </c>
      <c r="L47" s="122"/>
      <c r="M47" s="122"/>
      <c r="N47" s="122"/>
      <c r="O47" s="122"/>
      <c r="P47" s="122"/>
      <c r="Q47" s="122"/>
      <c r="R47" s="122"/>
      <c r="S47" s="122"/>
      <c r="T47" s="388">
        <f t="shared" si="2"/>
        <v>0</v>
      </c>
      <c r="U47" s="388">
        <f t="shared" si="0"/>
        <v>1</v>
      </c>
      <c r="W47" s="379"/>
    </row>
    <row r="48" spans="1:23">
      <c r="A48" s="200">
        <v>17</v>
      </c>
      <c r="B48" s="39" t="s">
        <v>333</v>
      </c>
      <c r="C48" s="362">
        <f>Mat!C48</f>
        <v>0</v>
      </c>
      <c r="D48" s="180">
        <f>Mat!D48</f>
        <v>0</v>
      </c>
      <c r="E48" s="180">
        <f>Mat!E48</f>
        <v>0</v>
      </c>
      <c r="F48" s="180">
        <f>Mat!F48</f>
        <v>0</v>
      </c>
      <c r="G48" s="180">
        <f>Mat!G48</f>
        <v>0</v>
      </c>
      <c r="H48" s="189">
        <f t="shared" si="1"/>
        <v>0</v>
      </c>
      <c r="I48" s="632">
        <f>Mat!H48</f>
        <v>0</v>
      </c>
      <c r="J48" s="633">
        <f>Mat!J48</f>
        <v>0</v>
      </c>
      <c r="K48" s="634">
        <f>Mat!K48</f>
        <v>0</v>
      </c>
      <c r="L48" s="122"/>
      <c r="M48" s="122"/>
      <c r="N48" s="122"/>
      <c r="O48" s="122"/>
      <c r="P48" s="122"/>
      <c r="Q48" s="122"/>
      <c r="R48" s="122"/>
      <c r="S48" s="122"/>
      <c r="T48" s="388">
        <f t="shared" si="2"/>
        <v>0</v>
      </c>
      <c r="U48" s="388">
        <f t="shared" si="0"/>
        <v>1</v>
      </c>
      <c r="W48" s="379"/>
    </row>
    <row r="49" spans="1:26">
      <c r="A49" s="200">
        <v>18</v>
      </c>
      <c r="B49" s="39" t="s">
        <v>334</v>
      </c>
      <c r="C49" s="362">
        <f>Mat!C49</f>
        <v>0</v>
      </c>
      <c r="D49" s="180">
        <f>Mat!D49</f>
        <v>0</v>
      </c>
      <c r="E49" s="180">
        <f>Mat!E49</f>
        <v>0</v>
      </c>
      <c r="F49" s="180">
        <f>Mat!F49</f>
        <v>0</v>
      </c>
      <c r="G49" s="180">
        <f>Mat!G49</f>
        <v>0</v>
      </c>
      <c r="H49" s="189">
        <f t="shared" si="1"/>
        <v>0</v>
      </c>
      <c r="I49" s="632">
        <f>Mat!H49</f>
        <v>0</v>
      </c>
      <c r="J49" s="633">
        <f>Mat!J49</f>
        <v>0</v>
      </c>
      <c r="K49" s="634">
        <f>Mat!K49</f>
        <v>0</v>
      </c>
      <c r="L49" s="122"/>
      <c r="M49" s="122"/>
      <c r="N49" s="122"/>
      <c r="O49" s="122"/>
      <c r="P49" s="122"/>
      <c r="Q49" s="122"/>
      <c r="R49" s="122"/>
      <c r="S49" s="122"/>
      <c r="T49" s="388">
        <f t="shared" si="2"/>
        <v>0</v>
      </c>
      <c r="U49" s="388">
        <f t="shared" si="0"/>
        <v>1</v>
      </c>
      <c r="W49" s="379"/>
    </row>
    <row r="50" spans="1:26">
      <c r="A50" s="200">
        <v>19</v>
      </c>
      <c r="B50" s="39" t="s">
        <v>335</v>
      </c>
      <c r="C50" s="362">
        <f>Mat!C50</f>
        <v>0</v>
      </c>
      <c r="D50" s="180">
        <f>Mat!D50</f>
        <v>0</v>
      </c>
      <c r="E50" s="180">
        <f>Mat!E50</f>
        <v>0</v>
      </c>
      <c r="F50" s="180">
        <f>Mat!F50</f>
        <v>0</v>
      </c>
      <c r="G50" s="180">
        <f>Mat!G50</f>
        <v>0</v>
      </c>
      <c r="H50" s="189">
        <f t="shared" si="1"/>
        <v>0</v>
      </c>
      <c r="I50" s="632">
        <f>Mat!H50</f>
        <v>0</v>
      </c>
      <c r="J50" s="633">
        <f>Mat!J50</f>
        <v>0</v>
      </c>
      <c r="K50" s="634">
        <f>Mat!K50</f>
        <v>0</v>
      </c>
      <c r="L50" s="122"/>
      <c r="M50" s="122"/>
      <c r="N50" s="122"/>
      <c r="O50" s="122"/>
      <c r="P50" s="122"/>
      <c r="Q50" s="122"/>
      <c r="R50" s="122"/>
      <c r="S50" s="122"/>
      <c r="T50" s="388">
        <f t="shared" si="2"/>
        <v>0</v>
      </c>
      <c r="U50" s="388">
        <f t="shared" si="0"/>
        <v>1</v>
      </c>
      <c r="W50" s="379"/>
    </row>
    <row r="51" spans="1:26">
      <c r="A51" s="200">
        <v>20</v>
      </c>
      <c r="B51" s="39" t="s">
        <v>336</v>
      </c>
      <c r="C51" s="362">
        <f>Mat!C51</f>
        <v>0</v>
      </c>
      <c r="D51" s="180">
        <f>Mat!D51</f>
        <v>0</v>
      </c>
      <c r="E51" s="180">
        <f>Mat!E51</f>
        <v>0</v>
      </c>
      <c r="F51" s="180">
        <f>Mat!F51</f>
        <v>0</v>
      </c>
      <c r="G51" s="180">
        <f>Mat!G51</f>
        <v>0</v>
      </c>
      <c r="H51" s="189">
        <f t="shared" si="1"/>
        <v>0</v>
      </c>
      <c r="I51" s="632">
        <f>Mat!H51</f>
        <v>0</v>
      </c>
      <c r="J51" s="633">
        <f>Mat!J51</f>
        <v>0</v>
      </c>
      <c r="K51" s="634">
        <f>Mat!K51</f>
        <v>0</v>
      </c>
      <c r="L51" s="122"/>
      <c r="M51" s="122"/>
      <c r="N51" s="122"/>
      <c r="O51" s="122"/>
      <c r="P51" s="122"/>
      <c r="Q51" s="122"/>
      <c r="R51" s="122"/>
      <c r="S51" s="122"/>
      <c r="T51" s="388">
        <f t="shared" si="2"/>
        <v>0</v>
      </c>
      <c r="U51" s="388">
        <f t="shared" si="0"/>
        <v>1</v>
      </c>
      <c r="W51" s="379"/>
    </row>
    <row r="52" spans="1:26">
      <c r="A52" s="200">
        <v>21</v>
      </c>
      <c r="B52" s="39" t="s">
        <v>337</v>
      </c>
      <c r="C52" s="362">
        <f>Mat!C52</f>
        <v>0</v>
      </c>
      <c r="D52" s="180">
        <f>Mat!D52</f>
        <v>0</v>
      </c>
      <c r="E52" s="180">
        <f>Mat!E52</f>
        <v>0</v>
      </c>
      <c r="F52" s="180">
        <f>Mat!F52</f>
        <v>0</v>
      </c>
      <c r="G52" s="180">
        <f>Mat!G52</f>
        <v>0</v>
      </c>
      <c r="H52" s="189">
        <f t="shared" si="1"/>
        <v>0</v>
      </c>
      <c r="I52" s="632">
        <f>Mat!H52</f>
        <v>0</v>
      </c>
      <c r="J52" s="633">
        <f>Mat!J52</f>
        <v>0</v>
      </c>
      <c r="K52" s="634">
        <f>Mat!K52</f>
        <v>0</v>
      </c>
      <c r="L52" s="122"/>
      <c r="M52" s="122"/>
      <c r="N52" s="122"/>
      <c r="O52" s="122"/>
      <c r="P52" s="122"/>
      <c r="Q52" s="122"/>
      <c r="R52" s="122"/>
      <c r="S52" s="122"/>
      <c r="T52" s="388">
        <f t="shared" si="2"/>
        <v>0</v>
      </c>
      <c r="U52" s="388">
        <f t="shared" si="0"/>
        <v>1</v>
      </c>
      <c r="W52" s="379"/>
    </row>
    <row r="53" spans="1:26">
      <c r="A53" s="200">
        <v>22</v>
      </c>
      <c r="B53" s="39" t="s">
        <v>338</v>
      </c>
      <c r="C53" s="362">
        <f>Mat!C53</f>
        <v>0</v>
      </c>
      <c r="D53" s="180">
        <f>Mat!D53</f>
        <v>0</v>
      </c>
      <c r="E53" s="180">
        <f>Mat!E53</f>
        <v>0</v>
      </c>
      <c r="F53" s="180">
        <f>Mat!F53</f>
        <v>0</v>
      </c>
      <c r="G53" s="180">
        <f>Mat!G53</f>
        <v>0</v>
      </c>
      <c r="H53" s="189">
        <f t="shared" si="1"/>
        <v>0</v>
      </c>
      <c r="I53" s="632">
        <f>Mat!H53</f>
        <v>0</v>
      </c>
      <c r="J53" s="633">
        <f>Mat!J53</f>
        <v>0</v>
      </c>
      <c r="K53" s="634">
        <f>Mat!K53</f>
        <v>0</v>
      </c>
      <c r="L53" s="122"/>
      <c r="M53" s="122"/>
      <c r="N53" s="122"/>
      <c r="O53" s="122"/>
      <c r="P53" s="122"/>
      <c r="Q53" s="122"/>
      <c r="R53" s="122"/>
      <c r="S53" s="122"/>
      <c r="T53" s="388">
        <f t="shared" si="2"/>
        <v>0</v>
      </c>
      <c r="U53" s="388">
        <f t="shared" si="0"/>
        <v>1</v>
      </c>
      <c r="W53" s="379"/>
    </row>
    <row r="54" spans="1:26">
      <c r="A54" s="200">
        <v>23</v>
      </c>
      <c r="B54" s="39" t="s">
        <v>339</v>
      </c>
      <c r="C54" s="362">
        <f>Mat!C54</f>
        <v>0</v>
      </c>
      <c r="D54" s="180">
        <f>Mat!D54</f>
        <v>0</v>
      </c>
      <c r="E54" s="180">
        <f>Mat!E54</f>
        <v>0</v>
      </c>
      <c r="F54" s="180">
        <f>Mat!F54</f>
        <v>0</v>
      </c>
      <c r="G54" s="180">
        <f>Mat!G54</f>
        <v>0</v>
      </c>
      <c r="H54" s="189">
        <f t="shared" si="1"/>
        <v>0</v>
      </c>
      <c r="I54" s="632">
        <f>Mat!H54</f>
        <v>0</v>
      </c>
      <c r="J54" s="633">
        <f>Mat!J54</f>
        <v>0</v>
      </c>
      <c r="K54" s="634">
        <f>Mat!K54</f>
        <v>0</v>
      </c>
      <c r="L54" s="122"/>
      <c r="M54" s="122"/>
      <c r="N54" s="122"/>
      <c r="O54" s="122"/>
      <c r="P54" s="122"/>
      <c r="Q54" s="122"/>
      <c r="R54" s="122"/>
      <c r="S54" s="122"/>
      <c r="T54" s="388">
        <f t="shared" si="2"/>
        <v>0</v>
      </c>
      <c r="U54" s="388">
        <f t="shared" si="0"/>
        <v>1</v>
      </c>
      <c r="W54" s="379"/>
    </row>
    <row r="55" spans="1:26">
      <c r="A55" s="200">
        <v>24</v>
      </c>
      <c r="B55" s="39" t="s">
        <v>340</v>
      </c>
      <c r="C55" s="362">
        <f>Mat!C55</f>
        <v>0</v>
      </c>
      <c r="D55" s="180">
        <f>Mat!D55</f>
        <v>0</v>
      </c>
      <c r="E55" s="180">
        <f>Mat!E55</f>
        <v>0</v>
      </c>
      <c r="F55" s="180">
        <f>Mat!F55</f>
        <v>0</v>
      </c>
      <c r="G55" s="180">
        <f>Mat!G55</f>
        <v>0</v>
      </c>
      <c r="H55" s="189">
        <f t="shared" si="1"/>
        <v>0</v>
      </c>
      <c r="I55" s="632">
        <f>Mat!H55</f>
        <v>0</v>
      </c>
      <c r="J55" s="633">
        <f>Mat!J55</f>
        <v>0</v>
      </c>
      <c r="K55" s="634">
        <f>Mat!K55</f>
        <v>0</v>
      </c>
      <c r="L55" s="122"/>
      <c r="M55" s="122"/>
      <c r="N55" s="122"/>
      <c r="O55" s="122"/>
      <c r="P55" s="122"/>
      <c r="Q55" s="122"/>
      <c r="R55" s="122"/>
      <c r="S55" s="122"/>
      <c r="T55" s="388">
        <f t="shared" si="2"/>
        <v>0</v>
      </c>
      <c r="U55" s="388">
        <f t="shared" si="0"/>
        <v>1</v>
      </c>
      <c r="W55" s="379"/>
    </row>
    <row r="56" spans="1:26">
      <c r="A56" s="200">
        <v>25</v>
      </c>
      <c r="B56" s="39" t="s">
        <v>341</v>
      </c>
      <c r="C56" s="463">
        <f>Mat!C56</f>
        <v>0</v>
      </c>
      <c r="D56" s="464">
        <f>Mat!D56</f>
        <v>0</v>
      </c>
      <c r="E56" s="464">
        <f>Mat!E56</f>
        <v>0</v>
      </c>
      <c r="F56" s="180">
        <f>Mat!F56</f>
        <v>0</v>
      </c>
      <c r="G56" s="180">
        <f>Mat!G56</f>
        <v>0</v>
      </c>
      <c r="H56" s="189">
        <f t="shared" si="1"/>
        <v>0</v>
      </c>
      <c r="I56" s="632">
        <f>Mat!H56</f>
        <v>0</v>
      </c>
      <c r="J56" s="633">
        <f>Mat!J56</f>
        <v>0</v>
      </c>
      <c r="K56" s="634">
        <f>Mat!K56</f>
        <v>0</v>
      </c>
      <c r="L56" s="122"/>
      <c r="M56" s="122"/>
      <c r="N56" s="122"/>
      <c r="O56" s="122"/>
      <c r="P56" s="122"/>
      <c r="Q56" s="122"/>
      <c r="R56" s="122"/>
      <c r="S56" s="122"/>
      <c r="T56" s="388">
        <f t="shared" si="2"/>
        <v>0</v>
      </c>
      <c r="U56" s="388">
        <f t="shared" si="0"/>
        <v>1</v>
      </c>
      <c r="W56" s="379"/>
    </row>
    <row r="57" spans="1:26">
      <c r="B57" s="280"/>
      <c r="C57" s="37"/>
      <c r="D57" s="37"/>
      <c r="E57" s="37"/>
      <c r="F57" s="37"/>
      <c r="G57" s="37"/>
    </row>
    <row r="58" spans="1:26" ht="21">
      <c r="A58" s="276"/>
      <c r="B58" s="306" t="s">
        <v>415</v>
      </c>
      <c r="C58" s="2"/>
      <c r="D58" s="2"/>
      <c r="E58" s="2"/>
      <c r="F58" s="2"/>
      <c r="G58" s="2"/>
      <c r="H58" s="2"/>
      <c r="I58" s="2"/>
      <c r="J58" s="277"/>
      <c r="K58" s="277"/>
      <c r="L58" s="278"/>
      <c r="M58" s="451"/>
      <c r="N58" s="451"/>
      <c r="O58" s="451"/>
      <c r="P58" s="278"/>
    </row>
    <row r="59" spans="1:26">
      <c r="B59" s="284"/>
    </row>
    <row r="60" spans="1:26" ht="15.75" thickBot="1">
      <c r="A60" s="281" t="s">
        <v>420</v>
      </c>
      <c r="B60" s="284"/>
      <c r="M60" s="37"/>
      <c r="N60" s="37"/>
    </row>
    <row r="61" spans="1:26" ht="35.25" customHeight="1">
      <c r="A61" s="614" t="s">
        <v>2</v>
      </c>
      <c r="B61" s="604" t="s">
        <v>414</v>
      </c>
      <c r="C61" s="607" t="s">
        <v>417</v>
      </c>
      <c r="D61" s="604" t="s">
        <v>418</v>
      </c>
      <c r="E61" s="607" t="s">
        <v>419</v>
      </c>
      <c r="F61" s="607" t="s">
        <v>421</v>
      </c>
      <c r="G61" s="607" t="s">
        <v>422</v>
      </c>
      <c r="H61" s="607" t="s">
        <v>423</v>
      </c>
      <c r="I61" s="607" t="s">
        <v>424</v>
      </c>
      <c r="J61" s="607" t="s">
        <v>425</v>
      </c>
      <c r="K61" s="607" t="str">
        <f>UTARA!K61</f>
        <v>LOKASI</v>
      </c>
      <c r="L61" s="435" t="s">
        <v>34</v>
      </c>
      <c r="M61" s="436">
        <f>'SUMMARY OTTV'!H20</f>
        <v>34.663947608761134</v>
      </c>
      <c r="N61" s="437"/>
      <c r="O61" s="437"/>
      <c r="P61" s="437"/>
      <c r="Q61" s="437"/>
      <c r="T61" s="619" t="s">
        <v>279</v>
      </c>
      <c r="U61" s="619" t="s">
        <v>280</v>
      </c>
      <c r="V61" s="395" t="s">
        <v>258</v>
      </c>
      <c r="W61" s="250" t="s">
        <v>281</v>
      </c>
      <c r="X61" s="618" t="s">
        <v>61</v>
      </c>
      <c r="Y61" s="608" t="s">
        <v>25</v>
      </c>
      <c r="Z61" s="608" t="s">
        <v>52</v>
      </c>
    </row>
    <row r="62" spans="1:26" ht="12.75" customHeight="1">
      <c r="A62" s="615"/>
      <c r="B62" s="605"/>
      <c r="C62" s="608"/>
      <c r="D62" s="605"/>
      <c r="E62" s="608"/>
      <c r="F62" s="608"/>
      <c r="G62" s="608"/>
      <c r="H62" s="608"/>
      <c r="I62" s="608"/>
      <c r="J62" s="608"/>
      <c r="K62" s="608"/>
      <c r="L62" s="438"/>
      <c r="M62" s="439"/>
      <c r="N62" s="437"/>
      <c r="O62" s="437"/>
      <c r="P62" s="437"/>
      <c r="Q62" s="437"/>
      <c r="S62" s="37"/>
      <c r="T62" s="619"/>
      <c r="U62" s="619"/>
      <c r="V62" s="395"/>
      <c r="W62" s="250"/>
      <c r="X62" s="618"/>
      <c r="Y62" s="608"/>
      <c r="Z62" s="608"/>
    </row>
    <row r="63" spans="1:26" ht="15.75">
      <c r="A63" s="615"/>
      <c r="B63" s="605"/>
      <c r="C63" s="608"/>
      <c r="D63" s="605"/>
      <c r="E63" s="249" t="s">
        <v>426</v>
      </c>
      <c r="F63" s="608"/>
      <c r="G63" s="608"/>
      <c r="H63" s="249" t="s">
        <v>427</v>
      </c>
      <c r="I63" s="249" t="s">
        <v>428</v>
      </c>
      <c r="J63" s="256" t="s">
        <v>429</v>
      </c>
      <c r="K63" s="608"/>
      <c r="L63" s="440" t="s">
        <v>452</v>
      </c>
      <c r="M63" s="441">
        <f>'SUMMARY OTTV'!H38</f>
        <v>14.000000000000002</v>
      </c>
      <c r="N63" s="437"/>
      <c r="O63" s="437"/>
      <c r="P63" s="437"/>
      <c r="Q63" s="437"/>
      <c r="S63" s="355"/>
      <c r="T63" s="619"/>
      <c r="U63" s="619"/>
      <c r="V63" s="396" t="s">
        <v>239</v>
      </c>
      <c r="W63" s="250"/>
      <c r="X63" s="618"/>
      <c r="Y63" s="54" t="s">
        <v>27</v>
      </c>
      <c r="Z63" s="54"/>
    </row>
    <row r="64" spans="1:26" ht="18.75" customHeight="1" thickBot="1">
      <c r="A64" s="616"/>
      <c r="B64" s="606"/>
      <c r="C64" s="248" t="s">
        <v>112</v>
      </c>
      <c r="D64" s="140" t="s">
        <v>112</v>
      </c>
      <c r="E64" s="248" t="s">
        <v>147</v>
      </c>
      <c r="F64" s="620"/>
      <c r="G64" s="620"/>
      <c r="H64" s="251" t="s">
        <v>261</v>
      </c>
      <c r="I64" s="248"/>
      <c r="J64" s="248" t="s">
        <v>261</v>
      </c>
      <c r="K64" s="620"/>
      <c r="L64" s="442"/>
      <c r="M64" s="443"/>
      <c r="N64" s="444" t="s">
        <v>699</v>
      </c>
      <c r="O64" s="444" t="s">
        <v>700</v>
      </c>
      <c r="P64" s="444" t="s">
        <v>701</v>
      </c>
      <c r="Q64" s="445" t="s">
        <v>702</v>
      </c>
      <c r="T64" s="619"/>
      <c r="U64" s="619"/>
      <c r="V64" s="397" t="s">
        <v>255</v>
      </c>
      <c r="W64" s="241" t="s">
        <v>255</v>
      </c>
      <c r="X64" s="618"/>
      <c r="Y64" s="247"/>
      <c r="Z64" s="247"/>
    </row>
    <row r="65" spans="1:27" s="317" customFormat="1">
      <c r="A65" s="309">
        <v>1</v>
      </c>
      <c r="B65" s="57" t="s">
        <v>500</v>
      </c>
      <c r="C65" s="128">
        <f>UTARA!C65</f>
        <v>4.2</v>
      </c>
      <c r="D65" s="128">
        <f>UTARA!D65</f>
        <v>40</v>
      </c>
      <c r="E65" s="196">
        <f>C65*D65</f>
        <v>168</v>
      </c>
      <c r="F65" s="310" t="str">
        <f>UTARA!F65</f>
        <v>EW 1</v>
      </c>
      <c r="G65" s="311" t="str">
        <f>UTARA!G65</f>
        <v>F1</v>
      </c>
      <c r="H65" s="128">
        <f>UTARA!H65</f>
        <v>23.520000000000003</v>
      </c>
      <c r="I65" s="128">
        <f>UTARA!I65</f>
        <v>1</v>
      </c>
      <c r="J65" s="254">
        <f>I65*E65</f>
        <v>168</v>
      </c>
      <c r="K65" s="312"/>
      <c r="L65" s="446" t="str">
        <f>B104</f>
        <v>Bata Ringan</v>
      </c>
      <c r="M65" s="443" t="str">
        <f>B140</f>
        <v>glass</v>
      </c>
      <c r="N65" s="443" t="str">
        <f>IF($G:$G=0,"-",IF(INDEX($G:$G,MATCH($G:$G,$B:$B,0))=0,"-",INDEX($G:$G,MATCH(G65,$B:$B,0))))</f>
        <v>-</v>
      </c>
      <c r="O65" s="443">
        <f>IF(H65=0,0,SUMIF($B:$B,$N:$N,C:C))</f>
        <v>0</v>
      </c>
      <c r="P65" s="443">
        <f>SUMIF($B:$B,$N:$N,D:D)</f>
        <v>0</v>
      </c>
      <c r="Q65" s="447">
        <f>G176</f>
        <v>1.0011627906976743</v>
      </c>
      <c r="R65" s="313"/>
      <c r="S65" s="356" t="str">
        <f t="shared" ref="S65:S89" si="3">IF(F65="",0,INDEX(B:B,MATCH(F65,A:A,0)))</f>
        <v>Bata Ringan</v>
      </c>
      <c r="T65" s="398">
        <f t="shared" ref="T65:T89" si="4">IF(F65="",0,INDEX(Alfa_Barat,MATCH(F65,Construction_Name,0)))</f>
        <v>0.5</v>
      </c>
      <c r="U65" s="398">
        <f t="shared" ref="U65:U89" si="5">IF(S65=0,0,VLOOKUP(S65,wall,2,FALSE))</f>
        <v>1.7011384404936403</v>
      </c>
      <c r="V65" s="242">
        <f t="shared" ref="V65:V89" si="6">IF(S65=0,0,VLOOKUP(S65,wall,7,FALSE))</f>
        <v>12</v>
      </c>
      <c r="W65" s="242">
        <f t="shared" ref="W65:W89" si="7">IF(OR(G65="none",G65=0),0,VLOOKUP(G65,fnorth,4,FALSE))</f>
        <v>5.8940000000000001</v>
      </c>
      <c r="X65" s="242">
        <f t="shared" ref="X65:X89" si="8">IF(OR(G65="none",G65=0),0,VLOOKUP(G65,fnorth,7,FALSE))</f>
        <v>1.0011627906976743</v>
      </c>
      <c r="Y65" s="212">
        <f>IF(UTARA!$D$6="","0",(VLOOKUP(UTARA!$D$6,SF,4,FALSE)))</f>
        <v>203</v>
      </c>
      <c r="Z65" s="212">
        <f>IF(UTARA!$D$6="","0",(VLOOKUP(UTARA!$D$6,SF,10,FALSE)))</f>
        <v>5</v>
      </c>
      <c r="AA65" s="316" t="str">
        <f t="shared" ref="AA65:AA89" si="9">IF(G65="",0,IF(G65="none","None",INDEX(C:C,MATCH(G65,B:B,0))))</f>
        <v>glass</v>
      </c>
    </row>
    <row r="66" spans="1:27" s="317" customFormat="1">
      <c r="A66" s="318">
        <v>2</v>
      </c>
      <c r="B66" s="55" t="s">
        <v>501</v>
      </c>
      <c r="C66" s="128"/>
      <c r="D66" s="128"/>
      <c r="E66" s="197">
        <f t="shared" ref="E66:E87" si="10">C66*D66</f>
        <v>0</v>
      </c>
      <c r="F66" s="319"/>
      <c r="G66" s="319"/>
      <c r="H66" s="128"/>
      <c r="I66" s="128"/>
      <c r="J66" s="242">
        <f t="shared" ref="J66:J89" si="11">I66*E66</f>
        <v>0</v>
      </c>
      <c r="K66" s="320"/>
      <c r="L66" s="446">
        <f>B105</f>
        <v>0</v>
      </c>
      <c r="M66" s="443">
        <f t="shared" ref="M66:M89" si="12">B141</f>
        <v>0</v>
      </c>
      <c r="N66" s="443" t="str">
        <f t="shared" ref="N66:N89" si="13">IF($G:$G=0,"-",IF(INDEX($G:$G,MATCH($G:$G,$B:$B,0))=0,"-",INDEX($G:$G,MATCH(G66,$B:$B,0))))</f>
        <v>-</v>
      </c>
      <c r="O66" s="443">
        <f t="shared" ref="O66:O89" si="14">IF(H66=0,0,SUMIF($B:$B,$N:$N,C:C))</f>
        <v>0</v>
      </c>
      <c r="P66" s="443">
        <f t="shared" ref="P66:P89" si="15">SUMIF($B:$B,$N:$N,D:D)</f>
        <v>0</v>
      </c>
      <c r="Q66" s="447">
        <f t="shared" ref="Q66:Q89" si="16">G177</f>
        <v>0</v>
      </c>
      <c r="R66" s="313"/>
      <c r="S66" s="356">
        <f t="shared" si="3"/>
        <v>0</v>
      </c>
      <c r="T66" s="398">
        <f t="shared" si="4"/>
        <v>0</v>
      </c>
      <c r="U66" s="398">
        <f t="shared" si="5"/>
        <v>0</v>
      </c>
      <c r="V66" s="242">
        <f t="shared" si="6"/>
        <v>0</v>
      </c>
      <c r="W66" s="242">
        <f t="shared" si="7"/>
        <v>0</v>
      </c>
      <c r="X66" s="242">
        <f t="shared" si="8"/>
        <v>0</v>
      </c>
      <c r="Y66" s="212">
        <f>Y65</f>
        <v>203</v>
      </c>
      <c r="Z66" s="212">
        <f>Z65</f>
        <v>5</v>
      </c>
      <c r="AA66" s="316">
        <f t="shared" si="9"/>
        <v>0</v>
      </c>
    </row>
    <row r="67" spans="1:27" s="317" customFormat="1">
      <c r="A67" s="318">
        <v>3</v>
      </c>
      <c r="B67" s="55" t="s">
        <v>502</v>
      </c>
      <c r="C67" s="128"/>
      <c r="D67" s="128"/>
      <c r="E67" s="197">
        <f t="shared" si="10"/>
        <v>0</v>
      </c>
      <c r="F67" s="319"/>
      <c r="G67" s="319"/>
      <c r="H67" s="128"/>
      <c r="I67" s="128"/>
      <c r="J67" s="242">
        <f t="shared" si="11"/>
        <v>0</v>
      </c>
      <c r="K67" s="320"/>
      <c r="L67" s="446">
        <f t="shared" ref="L67:L89" si="17">B106</f>
        <v>0</v>
      </c>
      <c r="M67" s="443">
        <f t="shared" si="12"/>
        <v>0</v>
      </c>
      <c r="N67" s="443" t="str">
        <f t="shared" si="13"/>
        <v>-</v>
      </c>
      <c r="O67" s="443">
        <f t="shared" si="14"/>
        <v>0</v>
      </c>
      <c r="P67" s="443">
        <f t="shared" si="15"/>
        <v>0</v>
      </c>
      <c r="Q67" s="447">
        <f t="shared" si="16"/>
        <v>0</v>
      </c>
      <c r="R67" s="313"/>
      <c r="S67" s="356">
        <f t="shared" si="3"/>
        <v>0</v>
      </c>
      <c r="T67" s="398">
        <f t="shared" si="4"/>
        <v>0</v>
      </c>
      <c r="U67" s="398">
        <f t="shared" si="5"/>
        <v>0</v>
      </c>
      <c r="V67" s="242">
        <f t="shared" si="6"/>
        <v>0</v>
      </c>
      <c r="W67" s="242">
        <f t="shared" si="7"/>
        <v>0</v>
      </c>
      <c r="X67" s="242">
        <f t="shared" si="8"/>
        <v>0</v>
      </c>
      <c r="Y67" s="212">
        <f t="shared" ref="Y67:Z89" si="18">Y66</f>
        <v>203</v>
      </c>
      <c r="Z67" s="212">
        <f t="shared" si="18"/>
        <v>5</v>
      </c>
      <c r="AA67" s="316">
        <f t="shared" si="9"/>
        <v>0</v>
      </c>
    </row>
    <row r="68" spans="1:27" s="317" customFormat="1">
      <c r="A68" s="318">
        <v>4</v>
      </c>
      <c r="B68" s="55" t="s">
        <v>503</v>
      </c>
      <c r="C68" s="128"/>
      <c r="D68" s="128"/>
      <c r="E68" s="197">
        <f t="shared" si="10"/>
        <v>0</v>
      </c>
      <c r="F68" s="319"/>
      <c r="G68" s="319"/>
      <c r="H68" s="128"/>
      <c r="I68" s="128"/>
      <c r="J68" s="242">
        <f t="shared" si="11"/>
        <v>0</v>
      </c>
      <c r="K68" s="320"/>
      <c r="L68" s="446">
        <f t="shared" si="17"/>
        <v>0</v>
      </c>
      <c r="M68" s="443">
        <f t="shared" si="12"/>
        <v>0</v>
      </c>
      <c r="N68" s="443" t="str">
        <f t="shared" si="13"/>
        <v>-</v>
      </c>
      <c r="O68" s="443">
        <f t="shared" si="14"/>
        <v>0</v>
      </c>
      <c r="P68" s="443">
        <f t="shared" si="15"/>
        <v>0</v>
      </c>
      <c r="Q68" s="447">
        <f t="shared" si="16"/>
        <v>0</v>
      </c>
      <c r="R68" s="313"/>
      <c r="S68" s="356">
        <f t="shared" si="3"/>
        <v>0</v>
      </c>
      <c r="T68" s="398">
        <f t="shared" si="4"/>
        <v>0</v>
      </c>
      <c r="U68" s="398">
        <f t="shared" si="5"/>
        <v>0</v>
      </c>
      <c r="V68" s="242">
        <f t="shared" si="6"/>
        <v>0</v>
      </c>
      <c r="W68" s="242">
        <f t="shared" si="7"/>
        <v>0</v>
      </c>
      <c r="X68" s="242">
        <f t="shared" si="8"/>
        <v>0</v>
      </c>
      <c r="Y68" s="212">
        <f t="shared" si="18"/>
        <v>203</v>
      </c>
      <c r="Z68" s="212">
        <f t="shared" si="18"/>
        <v>5</v>
      </c>
      <c r="AA68" s="316">
        <f t="shared" si="9"/>
        <v>0</v>
      </c>
    </row>
    <row r="69" spans="1:27" s="317" customFormat="1">
      <c r="A69" s="318">
        <v>5</v>
      </c>
      <c r="B69" s="55" t="s">
        <v>504</v>
      </c>
      <c r="C69" s="128"/>
      <c r="D69" s="128"/>
      <c r="E69" s="197">
        <f t="shared" si="10"/>
        <v>0</v>
      </c>
      <c r="F69" s="319"/>
      <c r="G69" s="319"/>
      <c r="H69" s="128"/>
      <c r="I69" s="128"/>
      <c r="J69" s="242">
        <f t="shared" si="11"/>
        <v>0</v>
      </c>
      <c r="K69" s="320"/>
      <c r="L69" s="446">
        <f t="shared" si="17"/>
        <v>0</v>
      </c>
      <c r="M69" s="443">
        <f t="shared" si="12"/>
        <v>0</v>
      </c>
      <c r="N69" s="443" t="str">
        <f t="shared" si="13"/>
        <v>-</v>
      </c>
      <c r="O69" s="443">
        <f t="shared" si="14"/>
        <v>0</v>
      </c>
      <c r="P69" s="443">
        <f t="shared" si="15"/>
        <v>0</v>
      </c>
      <c r="Q69" s="447">
        <f t="shared" si="16"/>
        <v>0</v>
      </c>
      <c r="R69" s="313"/>
      <c r="S69" s="356">
        <f t="shared" si="3"/>
        <v>0</v>
      </c>
      <c r="T69" s="398">
        <f t="shared" si="4"/>
        <v>0</v>
      </c>
      <c r="U69" s="398">
        <f t="shared" si="5"/>
        <v>0</v>
      </c>
      <c r="V69" s="242">
        <f t="shared" si="6"/>
        <v>0</v>
      </c>
      <c r="W69" s="242">
        <f t="shared" si="7"/>
        <v>0</v>
      </c>
      <c r="X69" s="242">
        <f t="shared" si="8"/>
        <v>0</v>
      </c>
      <c r="Y69" s="212">
        <f t="shared" si="18"/>
        <v>203</v>
      </c>
      <c r="Z69" s="212">
        <f t="shared" si="18"/>
        <v>5</v>
      </c>
      <c r="AA69" s="316">
        <f t="shared" si="9"/>
        <v>0</v>
      </c>
    </row>
    <row r="70" spans="1:27" s="317" customFormat="1">
      <c r="A70" s="318">
        <v>6</v>
      </c>
      <c r="B70" s="55" t="s">
        <v>505</v>
      </c>
      <c r="C70" s="128"/>
      <c r="D70" s="128"/>
      <c r="E70" s="197">
        <f t="shared" si="10"/>
        <v>0</v>
      </c>
      <c r="F70" s="319"/>
      <c r="G70" s="319"/>
      <c r="H70" s="128"/>
      <c r="I70" s="128"/>
      <c r="J70" s="242">
        <f t="shared" si="11"/>
        <v>0</v>
      </c>
      <c r="K70" s="320"/>
      <c r="L70" s="446">
        <f t="shared" si="17"/>
        <v>0</v>
      </c>
      <c r="M70" s="443">
        <f t="shared" si="12"/>
        <v>0</v>
      </c>
      <c r="N70" s="443" t="str">
        <f t="shared" si="13"/>
        <v>-</v>
      </c>
      <c r="O70" s="443">
        <f t="shared" si="14"/>
        <v>0</v>
      </c>
      <c r="P70" s="443">
        <f t="shared" si="15"/>
        <v>0</v>
      </c>
      <c r="Q70" s="447">
        <f t="shared" si="16"/>
        <v>0</v>
      </c>
      <c r="R70" s="313"/>
      <c r="S70" s="356">
        <f t="shared" si="3"/>
        <v>0</v>
      </c>
      <c r="T70" s="398">
        <f t="shared" si="4"/>
        <v>0</v>
      </c>
      <c r="U70" s="398">
        <f t="shared" si="5"/>
        <v>0</v>
      </c>
      <c r="V70" s="242">
        <f t="shared" si="6"/>
        <v>0</v>
      </c>
      <c r="W70" s="242">
        <f t="shared" si="7"/>
        <v>0</v>
      </c>
      <c r="X70" s="242">
        <f t="shared" si="8"/>
        <v>0</v>
      </c>
      <c r="Y70" s="212">
        <f t="shared" si="18"/>
        <v>203</v>
      </c>
      <c r="Z70" s="212">
        <f t="shared" si="18"/>
        <v>5</v>
      </c>
      <c r="AA70" s="316">
        <f t="shared" si="9"/>
        <v>0</v>
      </c>
    </row>
    <row r="71" spans="1:27" s="317" customFormat="1">
      <c r="A71" s="318">
        <v>7</v>
      </c>
      <c r="B71" s="55" t="s">
        <v>506</v>
      </c>
      <c r="C71" s="128"/>
      <c r="D71" s="128"/>
      <c r="E71" s="197">
        <f t="shared" si="10"/>
        <v>0</v>
      </c>
      <c r="F71" s="319"/>
      <c r="G71" s="319"/>
      <c r="H71" s="128"/>
      <c r="I71" s="128"/>
      <c r="J71" s="242">
        <f t="shared" si="11"/>
        <v>0</v>
      </c>
      <c r="K71" s="320"/>
      <c r="L71" s="446">
        <f t="shared" si="17"/>
        <v>0</v>
      </c>
      <c r="M71" s="443">
        <f t="shared" si="12"/>
        <v>0</v>
      </c>
      <c r="N71" s="443" t="str">
        <f t="shared" si="13"/>
        <v>-</v>
      </c>
      <c r="O71" s="443">
        <f t="shared" si="14"/>
        <v>0</v>
      </c>
      <c r="P71" s="443">
        <f t="shared" si="15"/>
        <v>0</v>
      </c>
      <c r="Q71" s="447">
        <f t="shared" si="16"/>
        <v>0</v>
      </c>
      <c r="R71" s="313"/>
      <c r="S71" s="356">
        <f t="shared" si="3"/>
        <v>0</v>
      </c>
      <c r="T71" s="398">
        <f t="shared" si="4"/>
        <v>0</v>
      </c>
      <c r="U71" s="398">
        <f t="shared" si="5"/>
        <v>0</v>
      </c>
      <c r="V71" s="242">
        <f t="shared" si="6"/>
        <v>0</v>
      </c>
      <c r="W71" s="242">
        <f t="shared" si="7"/>
        <v>0</v>
      </c>
      <c r="X71" s="242">
        <f t="shared" si="8"/>
        <v>0</v>
      </c>
      <c r="Y71" s="212">
        <f t="shared" si="18"/>
        <v>203</v>
      </c>
      <c r="Z71" s="212">
        <f t="shared" si="18"/>
        <v>5</v>
      </c>
      <c r="AA71" s="316">
        <f t="shared" si="9"/>
        <v>0</v>
      </c>
    </row>
    <row r="72" spans="1:27" s="317" customFormat="1">
      <c r="A72" s="318">
        <v>8</v>
      </c>
      <c r="B72" s="55" t="s">
        <v>507</v>
      </c>
      <c r="C72" s="128"/>
      <c r="D72" s="128"/>
      <c r="E72" s="197">
        <f t="shared" si="10"/>
        <v>0</v>
      </c>
      <c r="F72" s="319"/>
      <c r="G72" s="319"/>
      <c r="H72" s="128"/>
      <c r="I72" s="128"/>
      <c r="J72" s="242">
        <f t="shared" si="11"/>
        <v>0</v>
      </c>
      <c r="K72" s="320"/>
      <c r="L72" s="446">
        <f t="shared" si="17"/>
        <v>0</v>
      </c>
      <c r="M72" s="443">
        <f t="shared" si="12"/>
        <v>0</v>
      </c>
      <c r="N72" s="443" t="str">
        <f t="shared" si="13"/>
        <v>-</v>
      </c>
      <c r="O72" s="443">
        <f t="shared" si="14"/>
        <v>0</v>
      </c>
      <c r="P72" s="443">
        <f t="shared" si="15"/>
        <v>0</v>
      </c>
      <c r="Q72" s="447">
        <f t="shared" si="16"/>
        <v>0</v>
      </c>
      <c r="R72" s="313"/>
      <c r="S72" s="356">
        <f t="shared" si="3"/>
        <v>0</v>
      </c>
      <c r="T72" s="398">
        <f t="shared" si="4"/>
        <v>0</v>
      </c>
      <c r="U72" s="398">
        <f t="shared" si="5"/>
        <v>0</v>
      </c>
      <c r="V72" s="242">
        <f t="shared" si="6"/>
        <v>0</v>
      </c>
      <c r="W72" s="242">
        <f t="shared" si="7"/>
        <v>0</v>
      </c>
      <c r="X72" s="242">
        <f t="shared" si="8"/>
        <v>0</v>
      </c>
      <c r="Y72" s="212">
        <f t="shared" si="18"/>
        <v>203</v>
      </c>
      <c r="Z72" s="212">
        <f t="shared" si="18"/>
        <v>5</v>
      </c>
      <c r="AA72" s="316">
        <f t="shared" si="9"/>
        <v>0</v>
      </c>
    </row>
    <row r="73" spans="1:27" s="317" customFormat="1">
      <c r="A73" s="318">
        <v>9</v>
      </c>
      <c r="B73" s="55" t="s">
        <v>508</v>
      </c>
      <c r="C73" s="128"/>
      <c r="D73" s="128"/>
      <c r="E73" s="197">
        <f t="shared" si="10"/>
        <v>0</v>
      </c>
      <c r="F73" s="319"/>
      <c r="G73" s="319"/>
      <c r="H73" s="128"/>
      <c r="I73" s="128"/>
      <c r="J73" s="242">
        <f t="shared" si="11"/>
        <v>0</v>
      </c>
      <c r="K73" s="320"/>
      <c r="L73" s="446">
        <f t="shared" si="17"/>
        <v>0</v>
      </c>
      <c r="M73" s="443">
        <f t="shared" si="12"/>
        <v>0</v>
      </c>
      <c r="N73" s="443" t="str">
        <f t="shared" si="13"/>
        <v>-</v>
      </c>
      <c r="O73" s="443">
        <f t="shared" si="14"/>
        <v>0</v>
      </c>
      <c r="P73" s="443">
        <f t="shared" si="15"/>
        <v>0</v>
      </c>
      <c r="Q73" s="447">
        <f t="shared" si="16"/>
        <v>0</v>
      </c>
      <c r="R73" s="313"/>
      <c r="S73" s="356">
        <f t="shared" si="3"/>
        <v>0</v>
      </c>
      <c r="T73" s="398">
        <f t="shared" si="4"/>
        <v>0</v>
      </c>
      <c r="U73" s="398">
        <f t="shared" si="5"/>
        <v>0</v>
      </c>
      <c r="V73" s="242">
        <f t="shared" si="6"/>
        <v>0</v>
      </c>
      <c r="W73" s="242">
        <f t="shared" si="7"/>
        <v>0</v>
      </c>
      <c r="X73" s="242">
        <f t="shared" si="8"/>
        <v>0</v>
      </c>
      <c r="Y73" s="212">
        <f t="shared" si="18"/>
        <v>203</v>
      </c>
      <c r="Z73" s="212">
        <f t="shared" si="18"/>
        <v>5</v>
      </c>
      <c r="AA73" s="316">
        <f t="shared" si="9"/>
        <v>0</v>
      </c>
    </row>
    <row r="74" spans="1:27" s="317" customFormat="1">
      <c r="A74" s="318">
        <v>10</v>
      </c>
      <c r="B74" s="55" t="s">
        <v>509</v>
      </c>
      <c r="C74" s="128"/>
      <c r="D74" s="128"/>
      <c r="E74" s="197">
        <f t="shared" si="10"/>
        <v>0</v>
      </c>
      <c r="F74" s="319"/>
      <c r="G74" s="319"/>
      <c r="H74" s="128"/>
      <c r="I74" s="128"/>
      <c r="J74" s="242">
        <f t="shared" si="11"/>
        <v>0</v>
      </c>
      <c r="K74" s="320"/>
      <c r="L74" s="446">
        <f t="shared" si="17"/>
        <v>0</v>
      </c>
      <c r="M74" s="443">
        <f t="shared" si="12"/>
        <v>0</v>
      </c>
      <c r="N74" s="443" t="str">
        <f t="shared" si="13"/>
        <v>-</v>
      </c>
      <c r="O74" s="443">
        <f t="shared" si="14"/>
        <v>0</v>
      </c>
      <c r="P74" s="443">
        <f t="shared" si="15"/>
        <v>0</v>
      </c>
      <c r="Q74" s="447">
        <f t="shared" si="16"/>
        <v>0</v>
      </c>
      <c r="R74" s="313"/>
      <c r="S74" s="356">
        <f t="shared" si="3"/>
        <v>0</v>
      </c>
      <c r="T74" s="398">
        <f t="shared" si="4"/>
        <v>0</v>
      </c>
      <c r="U74" s="398">
        <f t="shared" si="5"/>
        <v>0</v>
      </c>
      <c r="V74" s="242">
        <f t="shared" si="6"/>
        <v>0</v>
      </c>
      <c r="W74" s="242">
        <f t="shared" si="7"/>
        <v>0</v>
      </c>
      <c r="X74" s="242">
        <f t="shared" si="8"/>
        <v>0</v>
      </c>
      <c r="Y74" s="212">
        <f t="shared" si="18"/>
        <v>203</v>
      </c>
      <c r="Z74" s="212">
        <f t="shared" si="18"/>
        <v>5</v>
      </c>
      <c r="AA74" s="316">
        <f t="shared" si="9"/>
        <v>0</v>
      </c>
    </row>
    <row r="75" spans="1:27" s="317" customFormat="1">
      <c r="A75" s="318">
        <v>11</v>
      </c>
      <c r="B75" s="55" t="s">
        <v>510</v>
      </c>
      <c r="C75" s="128"/>
      <c r="D75" s="128"/>
      <c r="E75" s="197">
        <f t="shared" si="10"/>
        <v>0</v>
      </c>
      <c r="F75" s="319"/>
      <c r="G75" s="319"/>
      <c r="H75" s="128"/>
      <c r="I75" s="128"/>
      <c r="J75" s="242">
        <f t="shared" si="11"/>
        <v>0</v>
      </c>
      <c r="K75" s="320"/>
      <c r="L75" s="446">
        <f t="shared" si="17"/>
        <v>0</v>
      </c>
      <c r="M75" s="443">
        <f t="shared" si="12"/>
        <v>0</v>
      </c>
      <c r="N75" s="443" t="str">
        <f t="shared" si="13"/>
        <v>-</v>
      </c>
      <c r="O75" s="443">
        <f t="shared" si="14"/>
        <v>0</v>
      </c>
      <c r="P75" s="443">
        <f t="shared" si="15"/>
        <v>0</v>
      </c>
      <c r="Q75" s="447">
        <f t="shared" si="16"/>
        <v>0</v>
      </c>
      <c r="R75" s="313"/>
      <c r="S75" s="356">
        <f t="shared" si="3"/>
        <v>0</v>
      </c>
      <c r="T75" s="398">
        <f t="shared" si="4"/>
        <v>0</v>
      </c>
      <c r="U75" s="398">
        <f t="shared" si="5"/>
        <v>0</v>
      </c>
      <c r="V75" s="242">
        <f t="shared" si="6"/>
        <v>0</v>
      </c>
      <c r="W75" s="242">
        <f t="shared" si="7"/>
        <v>0</v>
      </c>
      <c r="X75" s="242">
        <f t="shared" si="8"/>
        <v>0</v>
      </c>
      <c r="Y75" s="212">
        <f t="shared" si="18"/>
        <v>203</v>
      </c>
      <c r="Z75" s="212">
        <f t="shared" si="18"/>
        <v>5</v>
      </c>
      <c r="AA75" s="316">
        <f t="shared" si="9"/>
        <v>0</v>
      </c>
    </row>
    <row r="76" spans="1:27" s="317" customFormat="1">
      <c r="A76" s="318">
        <v>12</v>
      </c>
      <c r="B76" s="55" t="s">
        <v>511</v>
      </c>
      <c r="C76" s="128"/>
      <c r="D76" s="128"/>
      <c r="E76" s="197">
        <f t="shared" si="10"/>
        <v>0</v>
      </c>
      <c r="F76" s="319"/>
      <c r="G76" s="319"/>
      <c r="H76" s="128"/>
      <c r="I76" s="128"/>
      <c r="J76" s="242">
        <f t="shared" si="11"/>
        <v>0</v>
      </c>
      <c r="K76" s="320"/>
      <c r="L76" s="446">
        <f t="shared" si="17"/>
        <v>0</v>
      </c>
      <c r="M76" s="443">
        <f t="shared" si="12"/>
        <v>0</v>
      </c>
      <c r="N76" s="443" t="str">
        <f t="shared" si="13"/>
        <v>-</v>
      </c>
      <c r="O76" s="443">
        <f t="shared" si="14"/>
        <v>0</v>
      </c>
      <c r="P76" s="443">
        <f t="shared" si="15"/>
        <v>0</v>
      </c>
      <c r="Q76" s="447">
        <f t="shared" si="16"/>
        <v>0</v>
      </c>
      <c r="R76" s="313"/>
      <c r="S76" s="356">
        <f t="shared" si="3"/>
        <v>0</v>
      </c>
      <c r="T76" s="398">
        <f t="shared" si="4"/>
        <v>0</v>
      </c>
      <c r="U76" s="398">
        <f t="shared" si="5"/>
        <v>0</v>
      </c>
      <c r="V76" s="242">
        <f t="shared" si="6"/>
        <v>0</v>
      </c>
      <c r="W76" s="242">
        <f t="shared" si="7"/>
        <v>0</v>
      </c>
      <c r="X76" s="242">
        <f t="shared" si="8"/>
        <v>0</v>
      </c>
      <c r="Y76" s="212">
        <f t="shared" si="18"/>
        <v>203</v>
      </c>
      <c r="Z76" s="212">
        <f t="shared" si="18"/>
        <v>5</v>
      </c>
      <c r="AA76" s="316">
        <f t="shared" si="9"/>
        <v>0</v>
      </c>
    </row>
    <row r="77" spans="1:27" s="317" customFormat="1">
      <c r="A77" s="318">
        <v>13</v>
      </c>
      <c r="B77" s="55" t="s">
        <v>512</v>
      </c>
      <c r="C77" s="128"/>
      <c r="D77" s="128"/>
      <c r="E77" s="197">
        <f t="shared" si="10"/>
        <v>0</v>
      </c>
      <c r="F77" s="319"/>
      <c r="G77" s="319"/>
      <c r="H77" s="128"/>
      <c r="I77" s="128"/>
      <c r="J77" s="242">
        <f t="shared" si="11"/>
        <v>0</v>
      </c>
      <c r="K77" s="320"/>
      <c r="L77" s="446">
        <f t="shared" si="17"/>
        <v>0</v>
      </c>
      <c r="M77" s="443">
        <f t="shared" si="12"/>
        <v>0</v>
      </c>
      <c r="N77" s="443" t="str">
        <f t="shared" si="13"/>
        <v>-</v>
      </c>
      <c r="O77" s="443">
        <f t="shared" si="14"/>
        <v>0</v>
      </c>
      <c r="P77" s="443">
        <f t="shared" si="15"/>
        <v>0</v>
      </c>
      <c r="Q77" s="447">
        <f t="shared" si="16"/>
        <v>0</v>
      </c>
      <c r="R77" s="313"/>
      <c r="S77" s="356">
        <f t="shared" si="3"/>
        <v>0</v>
      </c>
      <c r="T77" s="398">
        <f t="shared" si="4"/>
        <v>0</v>
      </c>
      <c r="U77" s="398">
        <f t="shared" si="5"/>
        <v>0</v>
      </c>
      <c r="V77" s="242">
        <f t="shared" si="6"/>
        <v>0</v>
      </c>
      <c r="W77" s="242">
        <f t="shared" si="7"/>
        <v>0</v>
      </c>
      <c r="X77" s="242">
        <f t="shared" si="8"/>
        <v>0</v>
      </c>
      <c r="Y77" s="212">
        <f t="shared" si="18"/>
        <v>203</v>
      </c>
      <c r="Z77" s="212">
        <f t="shared" si="18"/>
        <v>5</v>
      </c>
      <c r="AA77" s="316">
        <f t="shared" si="9"/>
        <v>0</v>
      </c>
    </row>
    <row r="78" spans="1:27" s="317" customFormat="1">
      <c r="A78" s="318">
        <v>14</v>
      </c>
      <c r="B78" s="55" t="s">
        <v>513</v>
      </c>
      <c r="C78" s="128"/>
      <c r="D78" s="128"/>
      <c r="E78" s="197">
        <f t="shared" si="10"/>
        <v>0</v>
      </c>
      <c r="F78" s="319"/>
      <c r="G78" s="319"/>
      <c r="H78" s="128"/>
      <c r="I78" s="128"/>
      <c r="J78" s="242">
        <f t="shared" si="11"/>
        <v>0</v>
      </c>
      <c r="K78" s="320"/>
      <c r="L78" s="446">
        <f t="shared" si="17"/>
        <v>0</v>
      </c>
      <c r="M78" s="443">
        <f t="shared" si="12"/>
        <v>0</v>
      </c>
      <c r="N78" s="443" t="str">
        <f t="shared" si="13"/>
        <v>-</v>
      </c>
      <c r="O78" s="443">
        <f t="shared" si="14"/>
        <v>0</v>
      </c>
      <c r="P78" s="443">
        <f t="shared" si="15"/>
        <v>0</v>
      </c>
      <c r="Q78" s="447">
        <f t="shared" si="16"/>
        <v>0</v>
      </c>
      <c r="R78" s="313"/>
      <c r="S78" s="356">
        <f t="shared" si="3"/>
        <v>0</v>
      </c>
      <c r="T78" s="398">
        <f t="shared" si="4"/>
        <v>0</v>
      </c>
      <c r="U78" s="398">
        <f t="shared" si="5"/>
        <v>0</v>
      </c>
      <c r="V78" s="242">
        <f t="shared" si="6"/>
        <v>0</v>
      </c>
      <c r="W78" s="242">
        <f t="shared" si="7"/>
        <v>0</v>
      </c>
      <c r="X78" s="242">
        <f t="shared" si="8"/>
        <v>0</v>
      </c>
      <c r="Y78" s="212">
        <f t="shared" si="18"/>
        <v>203</v>
      </c>
      <c r="Z78" s="212">
        <f t="shared" si="18"/>
        <v>5</v>
      </c>
      <c r="AA78" s="316">
        <f t="shared" si="9"/>
        <v>0</v>
      </c>
    </row>
    <row r="79" spans="1:27" s="317" customFormat="1">
      <c r="A79" s="318">
        <v>15</v>
      </c>
      <c r="B79" s="55" t="s">
        <v>514</v>
      </c>
      <c r="C79" s="128"/>
      <c r="D79" s="128"/>
      <c r="E79" s="197">
        <f t="shared" si="10"/>
        <v>0</v>
      </c>
      <c r="F79" s="319"/>
      <c r="G79" s="319"/>
      <c r="H79" s="128"/>
      <c r="I79" s="128"/>
      <c r="J79" s="242">
        <f t="shared" si="11"/>
        <v>0</v>
      </c>
      <c r="K79" s="320"/>
      <c r="L79" s="446">
        <f t="shared" si="17"/>
        <v>0</v>
      </c>
      <c r="M79" s="443">
        <f t="shared" si="12"/>
        <v>0</v>
      </c>
      <c r="N79" s="443" t="str">
        <f t="shared" si="13"/>
        <v>-</v>
      </c>
      <c r="O79" s="443">
        <f t="shared" si="14"/>
        <v>0</v>
      </c>
      <c r="P79" s="443">
        <f t="shared" si="15"/>
        <v>0</v>
      </c>
      <c r="Q79" s="447">
        <f t="shared" si="16"/>
        <v>0</v>
      </c>
      <c r="R79" s="313"/>
      <c r="S79" s="356">
        <f t="shared" si="3"/>
        <v>0</v>
      </c>
      <c r="T79" s="398">
        <f t="shared" si="4"/>
        <v>0</v>
      </c>
      <c r="U79" s="398">
        <f t="shared" si="5"/>
        <v>0</v>
      </c>
      <c r="V79" s="242">
        <f t="shared" si="6"/>
        <v>0</v>
      </c>
      <c r="W79" s="242">
        <f t="shared" si="7"/>
        <v>0</v>
      </c>
      <c r="X79" s="242">
        <f t="shared" si="8"/>
        <v>0</v>
      </c>
      <c r="Y79" s="212">
        <f t="shared" si="18"/>
        <v>203</v>
      </c>
      <c r="Z79" s="212">
        <f t="shared" si="18"/>
        <v>5</v>
      </c>
      <c r="AA79" s="316">
        <f t="shared" si="9"/>
        <v>0</v>
      </c>
    </row>
    <row r="80" spans="1:27" s="317" customFormat="1">
      <c r="A80" s="318">
        <v>16</v>
      </c>
      <c r="B80" s="55" t="s">
        <v>515</v>
      </c>
      <c r="C80" s="128"/>
      <c r="D80" s="128"/>
      <c r="E80" s="197">
        <f t="shared" si="10"/>
        <v>0</v>
      </c>
      <c r="F80" s="319"/>
      <c r="G80" s="319"/>
      <c r="H80" s="128"/>
      <c r="I80" s="128"/>
      <c r="J80" s="242">
        <f t="shared" si="11"/>
        <v>0</v>
      </c>
      <c r="K80" s="320"/>
      <c r="L80" s="446">
        <f t="shared" si="17"/>
        <v>0</v>
      </c>
      <c r="M80" s="443">
        <f t="shared" si="12"/>
        <v>0</v>
      </c>
      <c r="N80" s="443" t="str">
        <f t="shared" si="13"/>
        <v>-</v>
      </c>
      <c r="O80" s="443">
        <f t="shared" si="14"/>
        <v>0</v>
      </c>
      <c r="P80" s="443">
        <f t="shared" si="15"/>
        <v>0</v>
      </c>
      <c r="Q80" s="447">
        <f t="shared" si="16"/>
        <v>0</v>
      </c>
      <c r="R80" s="313"/>
      <c r="S80" s="356">
        <f t="shared" si="3"/>
        <v>0</v>
      </c>
      <c r="T80" s="398">
        <f t="shared" si="4"/>
        <v>0</v>
      </c>
      <c r="U80" s="398">
        <f t="shared" si="5"/>
        <v>0</v>
      </c>
      <c r="V80" s="242">
        <f t="shared" si="6"/>
        <v>0</v>
      </c>
      <c r="W80" s="242">
        <f t="shared" si="7"/>
        <v>0</v>
      </c>
      <c r="X80" s="242">
        <f t="shared" si="8"/>
        <v>0</v>
      </c>
      <c r="Y80" s="212">
        <f t="shared" si="18"/>
        <v>203</v>
      </c>
      <c r="Z80" s="212">
        <f t="shared" si="18"/>
        <v>5</v>
      </c>
      <c r="AA80" s="316">
        <f t="shared" si="9"/>
        <v>0</v>
      </c>
    </row>
    <row r="81" spans="1:27" s="317" customFormat="1">
      <c r="A81" s="318">
        <v>17</v>
      </c>
      <c r="B81" s="55" t="s">
        <v>516</v>
      </c>
      <c r="C81" s="128"/>
      <c r="D81" s="128"/>
      <c r="E81" s="197">
        <f t="shared" si="10"/>
        <v>0</v>
      </c>
      <c r="F81" s="319"/>
      <c r="G81" s="319"/>
      <c r="H81" s="128"/>
      <c r="I81" s="128"/>
      <c r="J81" s="242">
        <f t="shared" si="11"/>
        <v>0</v>
      </c>
      <c r="K81" s="320"/>
      <c r="L81" s="446">
        <f t="shared" si="17"/>
        <v>0</v>
      </c>
      <c r="M81" s="443">
        <f t="shared" si="12"/>
        <v>0</v>
      </c>
      <c r="N81" s="443" t="str">
        <f t="shared" si="13"/>
        <v>-</v>
      </c>
      <c r="O81" s="443">
        <f t="shared" si="14"/>
        <v>0</v>
      </c>
      <c r="P81" s="443">
        <f t="shared" si="15"/>
        <v>0</v>
      </c>
      <c r="Q81" s="447">
        <f t="shared" si="16"/>
        <v>0</v>
      </c>
      <c r="R81" s="313"/>
      <c r="S81" s="356">
        <f t="shared" si="3"/>
        <v>0</v>
      </c>
      <c r="T81" s="398">
        <f t="shared" si="4"/>
        <v>0</v>
      </c>
      <c r="U81" s="398">
        <f t="shared" si="5"/>
        <v>0</v>
      </c>
      <c r="V81" s="242">
        <f t="shared" si="6"/>
        <v>0</v>
      </c>
      <c r="W81" s="242">
        <f t="shared" si="7"/>
        <v>0</v>
      </c>
      <c r="X81" s="242">
        <f t="shared" si="8"/>
        <v>0</v>
      </c>
      <c r="Y81" s="212">
        <f t="shared" si="18"/>
        <v>203</v>
      </c>
      <c r="Z81" s="212">
        <f t="shared" si="18"/>
        <v>5</v>
      </c>
      <c r="AA81" s="316">
        <f t="shared" si="9"/>
        <v>0</v>
      </c>
    </row>
    <row r="82" spans="1:27" s="317" customFormat="1">
      <c r="A82" s="318">
        <v>18</v>
      </c>
      <c r="B82" s="55" t="s">
        <v>517</v>
      </c>
      <c r="C82" s="128"/>
      <c r="D82" s="128"/>
      <c r="E82" s="197">
        <f t="shared" si="10"/>
        <v>0</v>
      </c>
      <c r="F82" s="319"/>
      <c r="G82" s="319"/>
      <c r="H82" s="128"/>
      <c r="I82" s="128"/>
      <c r="J82" s="242">
        <f t="shared" si="11"/>
        <v>0</v>
      </c>
      <c r="K82" s="320"/>
      <c r="L82" s="446">
        <f t="shared" si="17"/>
        <v>0</v>
      </c>
      <c r="M82" s="443">
        <f t="shared" si="12"/>
        <v>0</v>
      </c>
      <c r="N82" s="443" t="str">
        <f t="shared" si="13"/>
        <v>-</v>
      </c>
      <c r="O82" s="443">
        <f t="shared" si="14"/>
        <v>0</v>
      </c>
      <c r="P82" s="443">
        <f t="shared" si="15"/>
        <v>0</v>
      </c>
      <c r="Q82" s="447">
        <f t="shared" si="16"/>
        <v>0</v>
      </c>
      <c r="R82" s="313"/>
      <c r="S82" s="356">
        <f t="shared" si="3"/>
        <v>0</v>
      </c>
      <c r="T82" s="398">
        <f t="shared" si="4"/>
        <v>0</v>
      </c>
      <c r="U82" s="398">
        <f t="shared" si="5"/>
        <v>0</v>
      </c>
      <c r="V82" s="242">
        <f t="shared" si="6"/>
        <v>0</v>
      </c>
      <c r="W82" s="242">
        <f t="shared" si="7"/>
        <v>0</v>
      </c>
      <c r="X82" s="242">
        <f t="shared" si="8"/>
        <v>0</v>
      </c>
      <c r="Y82" s="212">
        <f t="shared" si="18"/>
        <v>203</v>
      </c>
      <c r="Z82" s="212">
        <f t="shared" si="18"/>
        <v>5</v>
      </c>
      <c r="AA82" s="316">
        <f t="shared" si="9"/>
        <v>0</v>
      </c>
    </row>
    <row r="83" spans="1:27" s="317" customFormat="1">
      <c r="A83" s="318">
        <v>19</v>
      </c>
      <c r="B83" s="55" t="s">
        <v>518</v>
      </c>
      <c r="C83" s="128"/>
      <c r="D83" s="128"/>
      <c r="E83" s="197">
        <f t="shared" si="10"/>
        <v>0</v>
      </c>
      <c r="F83" s="319"/>
      <c r="G83" s="319"/>
      <c r="H83" s="128"/>
      <c r="I83" s="128"/>
      <c r="J83" s="242">
        <f t="shared" si="11"/>
        <v>0</v>
      </c>
      <c r="K83" s="320"/>
      <c r="L83" s="446">
        <f t="shared" si="17"/>
        <v>0</v>
      </c>
      <c r="M83" s="443">
        <f t="shared" si="12"/>
        <v>0</v>
      </c>
      <c r="N83" s="443" t="str">
        <f t="shared" si="13"/>
        <v>-</v>
      </c>
      <c r="O83" s="443">
        <f t="shared" si="14"/>
        <v>0</v>
      </c>
      <c r="P83" s="443">
        <f t="shared" si="15"/>
        <v>0</v>
      </c>
      <c r="Q83" s="447">
        <f t="shared" si="16"/>
        <v>0</v>
      </c>
      <c r="R83" s="313"/>
      <c r="S83" s="356">
        <f t="shared" si="3"/>
        <v>0</v>
      </c>
      <c r="T83" s="398">
        <f t="shared" si="4"/>
        <v>0</v>
      </c>
      <c r="U83" s="398">
        <f t="shared" si="5"/>
        <v>0</v>
      </c>
      <c r="V83" s="242">
        <f t="shared" si="6"/>
        <v>0</v>
      </c>
      <c r="W83" s="242">
        <f t="shared" si="7"/>
        <v>0</v>
      </c>
      <c r="X83" s="242">
        <f t="shared" si="8"/>
        <v>0</v>
      </c>
      <c r="Y83" s="212">
        <f t="shared" si="18"/>
        <v>203</v>
      </c>
      <c r="Z83" s="212">
        <f t="shared" si="18"/>
        <v>5</v>
      </c>
      <c r="AA83" s="316">
        <f t="shared" si="9"/>
        <v>0</v>
      </c>
    </row>
    <row r="84" spans="1:27" s="317" customFormat="1">
      <c r="A84" s="318">
        <v>20</v>
      </c>
      <c r="B84" s="55" t="s">
        <v>519</v>
      </c>
      <c r="C84" s="128"/>
      <c r="D84" s="128"/>
      <c r="E84" s="197">
        <f t="shared" si="10"/>
        <v>0</v>
      </c>
      <c r="F84" s="319"/>
      <c r="G84" s="319"/>
      <c r="H84" s="128"/>
      <c r="I84" s="128"/>
      <c r="J84" s="242">
        <f t="shared" si="11"/>
        <v>0</v>
      </c>
      <c r="K84" s="320"/>
      <c r="L84" s="446">
        <f t="shared" si="17"/>
        <v>0</v>
      </c>
      <c r="M84" s="443">
        <f t="shared" si="12"/>
        <v>0</v>
      </c>
      <c r="N84" s="443" t="str">
        <f t="shared" si="13"/>
        <v>-</v>
      </c>
      <c r="O84" s="443">
        <f t="shared" si="14"/>
        <v>0</v>
      </c>
      <c r="P84" s="443">
        <f t="shared" si="15"/>
        <v>0</v>
      </c>
      <c r="Q84" s="447">
        <f t="shared" si="16"/>
        <v>0</v>
      </c>
      <c r="R84" s="313"/>
      <c r="S84" s="356">
        <f t="shared" si="3"/>
        <v>0</v>
      </c>
      <c r="T84" s="398">
        <f t="shared" si="4"/>
        <v>0</v>
      </c>
      <c r="U84" s="398">
        <f t="shared" si="5"/>
        <v>0</v>
      </c>
      <c r="V84" s="242">
        <f t="shared" si="6"/>
        <v>0</v>
      </c>
      <c r="W84" s="242">
        <f t="shared" si="7"/>
        <v>0</v>
      </c>
      <c r="X84" s="242">
        <f t="shared" si="8"/>
        <v>0</v>
      </c>
      <c r="Y84" s="212">
        <f t="shared" si="18"/>
        <v>203</v>
      </c>
      <c r="Z84" s="212">
        <f t="shared" si="18"/>
        <v>5</v>
      </c>
      <c r="AA84" s="316">
        <f t="shared" si="9"/>
        <v>0</v>
      </c>
    </row>
    <row r="85" spans="1:27" s="317" customFormat="1">
      <c r="A85" s="318">
        <v>21</v>
      </c>
      <c r="B85" s="55" t="s">
        <v>520</v>
      </c>
      <c r="C85" s="128"/>
      <c r="D85" s="128"/>
      <c r="E85" s="197">
        <f t="shared" si="10"/>
        <v>0</v>
      </c>
      <c r="F85" s="319"/>
      <c r="G85" s="319"/>
      <c r="H85" s="128"/>
      <c r="I85" s="128"/>
      <c r="J85" s="242">
        <f t="shared" si="11"/>
        <v>0</v>
      </c>
      <c r="K85" s="320"/>
      <c r="L85" s="446">
        <f t="shared" si="17"/>
        <v>0</v>
      </c>
      <c r="M85" s="443">
        <f t="shared" si="12"/>
        <v>0</v>
      </c>
      <c r="N85" s="443" t="str">
        <f t="shared" si="13"/>
        <v>-</v>
      </c>
      <c r="O85" s="443">
        <f t="shared" si="14"/>
        <v>0</v>
      </c>
      <c r="P85" s="443">
        <f t="shared" si="15"/>
        <v>0</v>
      </c>
      <c r="Q85" s="447">
        <f t="shared" si="16"/>
        <v>0</v>
      </c>
      <c r="R85" s="313"/>
      <c r="S85" s="356">
        <f t="shared" si="3"/>
        <v>0</v>
      </c>
      <c r="T85" s="398">
        <f t="shared" si="4"/>
        <v>0</v>
      </c>
      <c r="U85" s="398">
        <f t="shared" si="5"/>
        <v>0</v>
      </c>
      <c r="V85" s="242">
        <f t="shared" si="6"/>
        <v>0</v>
      </c>
      <c r="W85" s="242">
        <f t="shared" si="7"/>
        <v>0</v>
      </c>
      <c r="X85" s="242">
        <f t="shared" si="8"/>
        <v>0</v>
      </c>
      <c r="Y85" s="212">
        <f t="shared" si="18"/>
        <v>203</v>
      </c>
      <c r="Z85" s="212">
        <f t="shared" si="18"/>
        <v>5</v>
      </c>
      <c r="AA85" s="316">
        <f t="shared" si="9"/>
        <v>0</v>
      </c>
    </row>
    <row r="86" spans="1:27" s="317" customFormat="1">
      <c r="A86" s="318">
        <v>22</v>
      </c>
      <c r="B86" s="55" t="s">
        <v>521</v>
      </c>
      <c r="C86" s="128"/>
      <c r="D86" s="128"/>
      <c r="E86" s="197">
        <f t="shared" si="10"/>
        <v>0</v>
      </c>
      <c r="F86" s="319"/>
      <c r="G86" s="319"/>
      <c r="H86" s="128"/>
      <c r="I86" s="128"/>
      <c r="J86" s="242">
        <f t="shared" si="11"/>
        <v>0</v>
      </c>
      <c r="K86" s="320"/>
      <c r="L86" s="446">
        <f t="shared" si="17"/>
        <v>0</v>
      </c>
      <c r="M86" s="443">
        <f t="shared" si="12"/>
        <v>0</v>
      </c>
      <c r="N86" s="443" t="str">
        <f t="shared" si="13"/>
        <v>-</v>
      </c>
      <c r="O86" s="443">
        <f t="shared" si="14"/>
        <v>0</v>
      </c>
      <c r="P86" s="443">
        <f t="shared" si="15"/>
        <v>0</v>
      </c>
      <c r="Q86" s="447">
        <f t="shared" si="16"/>
        <v>0</v>
      </c>
      <c r="R86" s="313"/>
      <c r="S86" s="356">
        <f t="shared" si="3"/>
        <v>0</v>
      </c>
      <c r="T86" s="398">
        <f t="shared" si="4"/>
        <v>0</v>
      </c>
      <c r="U86" s="398">
        <f t="shared" si="5"/>
        <v>0</v>
      </c>
      <c r="V86" s="242">
        <f t="shared" si="6"/>
        <v>0</v>
      </c>
      <c r="W86" s="242">
        <f t="shared" si="7"/>
        <v>0</v>
      </c>
      <c r="X86" s="242">
        <f t="shared" si="8"/>
        <v>0</v>
      </c>
      <c r="Y86" s="212">
        <f t="shared" si="18"/>
        <v>203</v>
      </c>
      <c r="Z86" s="212">
        <f t="shared" si="18"/>
        <v>5</v>
      </c>
      <c r="AA86" s="316">
        <f t="shared" si="9"/>
        <v>0</v>
      </c>
    </row>
    <row r="87" spans="1:27" s="317" customFormat="1">
      <c r="A87" s="318">
        <v>23</v>
      </c>
      <c r="B87" s="55" t="s">
        <v>522</v>
      </c>
      <c r="C87" s="128"/>
      <c r="D87" s="128"/>
      <c r="E87" s="197">
        <f t="shared" si="10"/>
        <v>0</v>
      </c>
      <c r="F87" s="319"/>
      <c r="G87" s="319"/>
      <c r="H87" s="128"/>
      <c r="I87" s="128"/>
      <c r="J87" s="242">
        <f t="shared" si="11"/>
        <v>0</v>
      </c>
      <c r="K87" s="320"/>
      <c r="L87" s="446">
        <f t="shared" si="17"/>
        <v>0</v>
      </c>
      <c r="M87" s="443">
        <f t="shared" si="12"/>
        <v>0</v>
      </c>
      <c r="N87" s="443" t="str">
        <f t="shared" si="13"/>
        <v>-</v>
      </c>
      <c r="O87" s="443">
        <f t="shared" si="14"/>
        <v>0</v>
      </c>
      <c r="P87" s="443">
        <f t="shared" si="15"/>
        <v>0</v>
      </c>
      <c r="Q87" s="447">
        <f t="shared" si="16"/>
        <v>0</v>
      </c>
      <c r="R87" s="313"/>
      <c r="S87" s="356">
        <f t="shared" si="3"/>
        <v>0</v>
      </c>
      <c r="T87" s="398">
        <f t="shared" si="4"/>
        <v>0</v>
      </c>
      <c r="U87" s="398">
        <f t="shared" si="5"/>
        <v>0</v>
      </c>
      <c r="V87" s="242">
        <f t="shared" si="6"/>
        <v>0</v>
      </c>
      <c r="W87" s="242">
        <f t="shared" si="7"/>
        <v>0</v>
      </c>
      <c r="X87" s="242">
        <f t="shared" si="8"/>
        <v>0</v>
      </c>
      <c r="Y87" s="212">
        <f t="shared" si="18"/>
        <v>203</v>
      </c>
      <c r="Z87" s="212">
        <f t="shared" si="18"/>
        <v>5</v>
      </c>
      <c r="AA87" s="316">
        <f t="shared" si="9"/>
        <v>0</v>
      </c>
    </row>
    <row r="88" spans="1:27">
      <c r="A88" s="318">
        <v>24</v>
      </c>
      <c r="B88" s="55" t="s">
        <v>523</v>
      </c>
      <c r="C88" s="128"/>
      <c r="D88" s="128"/>
      <c r="E88" s="197">
        <f>C88*D88</f>
        <v>0</v>
      </c>
      <c r="F88" s="319"/>
      <c r="G88" s="319"/>
      <c r="H88" s="128"/>
      <c r="I88" s="128"/>
      <c r="J88" s="242">
        <f t="shared" si="11"/>
        <v>0</v>
      </c>
      <c r="K88" s="321"/>
      <c r="L88" s="446">
        <f t="shared" si="17"/>
        <v>0</v>
      </c>
      <c r="M88" s="443">
        <f t="shared" si="12"/>
        <v>0</v>
      </c>
      <c r="N88" s="443" t="str">
        <f t="shared" si="13"/>
        <v>-</v>
      </c>
      <c r="O88" s="443">
        <f t="shared" si="14"/>
        <v>0</v>
      </c>
      <c r="P88" s="443">
        <f t="shared" si="15"/>
        <v>0</v>
      </c>
      <c r="Q88" s="447">
        <f t="shared" si="16"/>
        <v>0</v>
      </c>
      <c r="R88" s="122"/>
      <c r="S88" s="356">
        <f t="shared" si="3"/>
        <v>0</v>
      </c>
      <c r="T88" s="398">
        <f t="shared" si="4"/>
        <v>0</v>
      </c>
      <c r="U88" s="398">
        <f t="shared" si="5"/>
        <v>0</v>
      </c>
      <c r="V88" s="242">
        <f t="shared" si="6"/>
        <v>0</v>
      </c>
      <c r="W88" s="242">
        <f t="shared" si="7"/>
        <v>0</v>
      </c>
      <c r="X88" s="242">
        <f t="shared" si="8"/>
        <v>0</v>
      </c>
      <c r="Y88" s="212">
        <f t="shared" si="18"/>
        <v>203</v>
      </c>
      <c r="Z88" s="212">
        <f t="shared" si="18"/>
        <v>5</v>
      </c>
      <c r="AA88" s="316">
        <f t="shared" si="9"/>
        <v>0</v>
      </c>
    </row>
    <row r="89" spans="1:27" ht="15.75" thickBot="1">
      <c r="A89" s="322">
        <v>25</v>
      </c>
      <c r="B89" s="141" t="s">
        <v>524</v>
      </c>
      <c r="C89" s="142"/>
      <c r="D89" s="142"/>
      <c r="E89" s="198">
        <f>C89*D89</f>
        <v>0</v>
      </c>
      <c r="F89" s="323"/>
      <c r="G89" s="323"/>
      <c r="H89" s="142"/>
      <c r="I89" s="142"/>
      <c r="J89" s="255">
        <f t="shared" si="11"/>
        <v>0</v>
      </c>
      <c r="K89" s="324"/>
      <c r="L89" s="446">
        <f t="shared" si="17"/>
        <v>0</v>
      </c>
      <c r="M89" s="443">
        <f t="shared" si="12"/>
        <v>0</v>
      </c>
      <c r="N89" s="443" t="str">
        <f t="shared" si="13"/>
        <v>-</v>
      </c>
      <c r="O89" s="443">
        <f t="shared" si="14"/>
        <v>0</v>
      </c>
      <c r="P89" s="443">
        <f t="shared" si="15"/>
        <v>0</v>
      </c>
      <c r="Q89" s="447">
        <f t="shared" si="16"/>
        <v>0</v>
      </c>
      <c r="R89" s="122"/>
      <c r="S89" s="356">
        <f t="shared" si="3"/>
        <v>0</v>
      </c>
      <c r="T89" s="398">
        <f t="shared" si="4"/>
        <v>0</v>
      </c>
      <c r="U89" s="398">
        <f t="shared" si="5"/>
        <v>0</v>
      </c>
      <c r="V89" s="242">
        <f t="shared" si="6"/>
        <v>0</v>
      </c>
      <c r="W89" s="242">
        <f t="shared" si="7"/>
        <v>0</v>
      </c>
      <c r="X89" s="242">
        <f t="shared" si="8"/>
        <v>0</v>
      </c>
      <c r="Y89" s="212">
        <f t="shared" si="18"/>
        <v>203</v>
      </c>
      <c r="Z89" s="212">
        <f t="shared" si="18"/>
        <v>5</v>
      </c>
      <c r="AA89" s="316">
        <f t="shared" si="9"/>
        <v>0</v>
      </c>
    </row>
    <row r="90" spans="1:27" ht="15" customHeight="1"/>
    <row r="91" spans="1:27" ht="15" customHeight="1"/>
    <row r="92" spans="1:27" ht="15" customHeight="1" thickBot="1">
      <c r="A92" s="41"/>
    </row>
    <row r="93" spans="1:27" ht="38.25" customHeight="1" thickBot="1">
      <c r="A93" s="132" t="s">
        <v>450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6"/>
    </row>
    <row r="94" spans="1:27" ht="15" customHeight="1">
      <c r="A94" s="41"/>
    </row>
    <row r="95" spans="1:27" ht="15" customHeight="1"/>
    <row r="96" spans="1:27" ht="15" customHeight="1"/>
    <row r="97" spans="1:23" ht="21">
      <c r="A97" s="276" t="s">
        <v>28</v>
      </c>
      <c r="B97" s="306" t="s">
        <v>443</v>
      </c>
      <c r="C97" s="56"/>
      <c r="D97" s="56"/>
      <c r="E97" s="56"/>
      <c r="F97" s="56"/>
      <c r="G97" s="56"/>
      <c r="H97" s="56"/>
      <c r="I97" s="56"/>
      <c r="J97" s="276"/>
      <c r="K97" s="276"/>
      <c r="L97" s="452"/>
      <c r="M97" s="278"/>
      <c r="N97" s="278"/>
      <c r="O97" s="278"/>
      <c r="P97" s="278"/>
    </row>
    <row r="98" spans="1:23">
      <c r="B98" s="284"/>
      <c r="C98" s="37"/>
      <c r="D98" s="37"/>
      <c r="E98" s="37"/>
      <c r="F98" s="37"/>
      <c r="G98" s="37"/>
      <c r="H98" s="37"/>
      <c r="I98" s="37"/>
    </row>
    <row r="99" spans="1:23" ht="15.75" thickBot="1">
      <c r="A99" s="281" t="s">
        <v>440</v>
      </c>
      <c r="B99" s="284"/>
      <c r="C99" s="37"/>
      <c r="D99" s="37"/>
      <c r="E99" s="37"/>
      <c r="F99" s="37"/>
      <c r="G99" s="37"/>
      <c r="H99" s="37"/>
      <c r="I99" s="37"/>
    </row>
    <row r="100" spans="1:23" ht="30" customHeight="1">
      <c r="A100" s="635" t="s">
        <v>2</v>
      </c>
      <c r="B100" s="609" t="s">
        <v>29</v>
      </c>
      <c r="C100" s="42" t="s">
        <v>425</v>
      </c>
      <c r="D100" s="593" t="s">
        <v>30</v>
      </c>
      <c r="E100" s="244" t="s">
        <v>430</v>
      </c>
      <c r="F100" s="593" t="s">
        <v>31</v>
      </c>
      <c r="G100" s="593" t="s">
        <v>32</v>
      </c>
      <c r="H100" s="244" t="s">
        <v>268</v>
      </c>
      <c r="I100" s="593" t="s">
        <v>258</v>
      </c>
      <c r="J100" s="593" t="s">
        <v>34</v>
      </c>
      <c r="K100" s="43" t="s">
        <v>35</v>
      </c>
      <c r="T100" s="399" t="s">
        <v>425</v>
      </c>
      <c r="U100" s="400" t="s">
        <v>430</v>
      </c>
      <c r="V100" s="622" t="s">
        <v>452</v>
      </c>
      <c r="W100" s="593" t="s">
        <v>32</v>
      </c>
    </row>
    <row r="101" spans="1:23">
      <c r="A101" s="636"/>
      <c r="B101" s="610"/>
      <c r="C101" s="327" t="s">
        <v>147</v>
      </c>
      <c r="D101" s="594"/>
      <c r="E101" s="245" t="s">
        <v>147</v>
      </c>
      <c r="F101" s="594"/>
      <c r="G101" s="594"/>
      <c r="H101" s="245" t="s">
        <v>270</v>
      </c>
      <c r="I101" s="594"/>
      <c r="J101" s="594"/>
      <c r="K101" s="328" t="s">
        <v>269</v>
      </c>
      <c r="T101" s="401" t="s">
        <v>147</v>
      </c>
      <c r="U101" s="402" t="s">
        <v>147</v>
      </c>
      <c r="V101" s="623"/>
      <c r="W101" s="594"/>
    </row>
    <row r="102" spans="1:23">
      <c r="A102" s="636"/>
      <c r="B102" s="602" t="s">
        <v>24</v>
      </c>
      <c r="C102" s="329" t="s">
        <v>37</v>
      </c>
      <c r="D102" s="330" t="s">
        <v>38</v>
      </c>
      <c r="E102" s="330" t="s">
        <v>39</v>
      </c>
      <c r="F102" s="330" t="s">
        <v>40</v>
      </c>
      <c r="G102" s="330" t="s">
        <v>41</v>
      </c>
      <c r="H102" s="330" t="s">
        <v>42</v>
      </c>
      <c r="I102" s="330" t="s">
        <v>43</v>
      </c>
      <c r="J102" s="330" t="s">
        <v>44</v>
      </c>
      <c r="K102" s="331" t="s">
        <v>45</v>
      </c>
      <c r="T102" s="403" t="s">
        <v>37</v>
      </c>
      <c r="U102" s="404" t="s">
        <v>39</v>
      </c>
      <c r="V102" s="404" t="s">
        <v>40</v>
      </c>
      <c r="W102" s="330" t="s">
        <v>41</v>
      </c>
    </row>
    <row r="103" spans="1:23" ht="15.75" thickBot="1">
      <c r="A103" s="637"/>
      <c r="B103" s="603"/>
      <c r="C103" s="332"/>
      <c r="D103" s="333"/>
      <c r="E103" s="332"/>
      <c r="F103" s="333" t="s">
        <v>46</v>
      </c>
      <c r="G103" s="333" t="s">
        <v>47</v>
      </c>
      <c r="H103" s="332"/>
      <c r="I103" s="332"/>
      <c r="J103" s="333" t="s">
        <v>463</v>
      </c>
      <c r="K103" s="334" t="s">
        <v>48</v>
      </c>
      <c r="T103" s="405"/>
      <c r="U103" s="405"/>
      <c r="V103" s="406" t="s">
        <v>46</v>
      </c>
      <c r="W103" s="333" t="s">
        <v>47</v>
      </c>
    </row>
    <row r="104" spans="1:23">
      <c r="A104" s="199" t="str">
        <f>B65</f>
        <v>B 1</v>
      </c>
      <c r="B104" s="235" t="str">
        <f>S65</f>
        <v>Bata Ringan</v>
      </c>
      <c r="C104" s="201">
        <f>T104</f>
        <v>168</v>
      </c>
      <c r="D104" s="201">
        <f>T65</f>
        <v>0.5</v>
      </c>
      <c r="E104" s="201">
        <f>U104</f>
        <v>23.520000000000003</v>
      </c>
      <c r="F104" s="201">
        <f>V104</f>
        <v>0.14000000000000001</v>
      </c>
      <c r="G104" s="201">
        <f>W104</f>
        <v>0.86</v>
      </c>
      <c r="H104" s="201">
        <f>U65</f>
        <v>1.7011384404936403</v>
      </c>
      <c r="I104" s="201">
        <f>V65</f>
        <v>12</v>
      </c>
      <c r="J104" s="201">
        <f>D104*G104*H104*I104</f>
        <v>8.7778743529471832</v>
      </c>
      <c r="K104" s="194">
        <f>C104*J104</f>
        <v>1474.6828912951269</v>
      </c>
      <c r="T104" s="407">
        <f>IF(D104&gt;0,J65,0)</f>
        <v>168</v>
      </c>
      <c r="U104" s="407">
        <f t="shared" ref="U104:U128" si="19">IF(B140=0,0,IF(B140="none",0,H65*I65))</f>
        <v>23.520000000000003</v>
      </c>
      <c r="V104" s="407">
        <f>IF(U104&gt;T104,"#N/A",IF(T104=0,0,U104/T104))</f>
        <v>0.14000000000000001</v>
      </c>
      <c r="W104" s="201">
        <f t="shared" ref="W104:W109" si="20">IF(T104=0,0,1-V104)</f>
        <v>0.86</v>
      </c>
    </row>
    <row r="105" spans="1:23">
      <c r="A105" s="200" t="str">
        <f t="shared" ref="A105:A128" si="21">B66</f>
        <v>B 2</v>
      </c>
      <c r="B105" s="236">
        <f t="shared" ref="B105:B128" si="22">S66</f>
        <v>0</v>
      </c>
      <c r="C105" s="201">
        <f t="shared" ref="C105:C128" si="23">T105</f>
        <v>0</v>
      </c>
      <c r="D105" s="201">
        <f>T66</f>
        <v>0</v>
      </c>
      <c r="E105" s="201">
        <f t="shared" ref="E105:E128" si="24">U105</f>
        <v>0</v>
      </c>
      <c r="F105" s="201">
        <f t="shared" ref="F105:G128" si="25">V105</f>
        <v>0</v>
      </c>
      <c r="G105" s="201">
        <f t="shared" si="25"/>
        <v>0</v>
      </c>
      <c r="H105" s="201">
        <f t="shared" ref="H105:I120" si="26">U66</f>
        <v>0</v>
      </c>
      <c r="I105" s="201">
        <f t="shared" si="26"/>
        <v>0</v>
      </c>
      <c r="J105" s="201">
        <f t="shared" ref="J105:J128" si="27">D105*G105*H105*I105</f>
        <v>0</v>
      </c>
      <c r="K105" s="194">
        <f t="shared" ref="K105:K128" si="28">C105*J105</f>
        <v>0</v>
      </c>
      <c r="T105" s="407">
        <f t="shared" ref="T105:T128" si="29">IF(D105&gt;0,J66,0)</f>
        <v>0</v>
      </c>
      <c r="U105" s="407">
        <f t="shared" si="19"/>
        <v>0</v>
      </c>
      <c r="V105" s="407">
        <f t="shared" ref="V105:V128" si="30">IF(U105&gt;T105,"#N/A",IF(T105=0,0,U105/T105))</f>
        <v>0</v>
      </c>
      <c r="W105" s="201">
        <f t="shared" si="20"/>
        <v>0</v>
      </c>
    </row>
    <row r="106" spans="1:23">
      <c r="A106" s="199" t="str">
        <f t="shared" si="21"/>
        <v>B 3</v>
      </c>
      <c r="B106" s="235">
        <f t="shared" si="22"/>
        <v>0</v>
      </c>
      <c r="C106" s="201">
        <f t="shared" si="23"/>
        <v>0</v>
      </c>
      <c r="D106" s="201">
        <f t="shared" ref="D106:D128" si="31">T67</f>
        <v>0</v>
      </c>
      <c r="E106" s="201">
        <f t="shared" si="24"/>
        <v>0</v>
      </c>
      <c r="F106" s="201">
        <f t="shared" si="25"/>
        <v>0</v>
      </c>
      <c r="G106" s="201">
        <f t="shared" si="25"/>
        <v>0</v>
      </c>
      <c r="H106" s="201">
        <f t="shared" si="26"/>
        <v>0</v>
      </c>
      <c r="I106" s="201">
        <f t="shared" si="26"/>
        <v>0</v>
      </c>
      <c r="J106" s="201">
        <f t="shared" si="27"/>
        <v>0</v>
      </c>
      <c r="K106" s="194">
        <f t="shared" si="28"/>
        <v>0</v>
      </c>
      <c r="T106" s="407">
        <f t="shared" si="29"/>
        <v>0</v>
      </c>
      <c r="U106" s="407">
        <f t="shared" si="19"/>
        <v>0</v>
      </c>
      <c r="V106" s="407">
        <f t="shared" si="30"/>
        <v>0</v>
      </c>
      <c r="W106" s="201">
        <f t="shared" si="20"/>
        <v>0</v>
      </c>
    </row>
    <row r="107" spans="1:23">
      <c r="A107" s="200" t="str">
        <f t="shared" si="21"/>
        <v>B 4</v>
      </c>
      <c r="B107" s="236">
        <f t="shared" si="22"/>
        <v>0</v>
      </c>
      <c r="C107" s="201">
        <f t="shared" si="23"/>
        <v>0</v>
      </c>
      <c r="D107" s="201">
        <f t="shared" si="31"/>
        <v>0</v>
      </c>
      <c r="E107" s="201">
        <f t="shared" si="24"/>
        <v>0</v>
      </c>
      <c r="F107" s="201">
        <f t="shared" si="25"/>
        <v>0</v>
      </c>
      <c r="G107" s="201">
        <f t="shared" si="25"/>
        <v>0</v>
      </c>
      <c r="H107" s="201">
        <f t="shared" si="26"/>
        <v>0</v>
      </c>
      <c r="I107" s="201">
        <f t="shared" si="26"/>
        <v>0</v>
      </c>
      <c r="J107" s="201">
        <f t="shared" si="27"/>
        <v>0</v>
      </c>
      <c r="K107" s="194">
        <f t="shared" si="28"/>
        <v>0</v>
      </c>
      <c r="T107" s="407">
        <f t="shared" si="29"/>
        <v>0</v>
      </c>
      <c r="U107" s="407">
        <f t="shared" si="19"/>
        <v>0</v>
      </c>
      <c r="V107" s="407">
        <f t="shared" si="30"/>
        <v>0</v>
      </c>
      <c r="W107" s="201">
        <f t="shared" si="20"/>
        <v>0</v>
      </c>
    </row>
    <row r="108" spans="1:23">
      <c r="A108" s="199" t="str">
        <f t="shared" si="21"/>
        <v>B 5</v>
      </c>
      <c r="B108" s="235">
        <f t="shared" si="22"/>
        <v>0</v>
      </c>
      <c r="C108" s="201">
        <f t="shared" si="23"/>
        <v>0</v>
      </c>
      <c r="D108" s="201">
        <f t="shared" si="31"/>
        <v>0</v>
      </c>
      <c r="E108" s="201">
        <f t="shared" si="24"/>
        <v>0</v>
      </c>
      <c r="F108" s="201">
        <f t="shared" si="25"/>
        <v>0</v>
      </c>
      <c r="G108" s="201">
        <f t="shared" si="25"/>
        <v>0</v>
      </c>
      <c r="H108" s="201">
        <f t="shared" si="26"/>
        <v>0</v>
      </c>
      <c r="I108" s="201">
        <f t="shared" si="26"/>
        <v>0</v>
      </c>
      <c r="J108" s="201">
        <f t="shared" si="27"/>
        <v>0</v>
      </c>
      <c r="K108" s="194">
        <f t="shared" si="28"/>
        <v>0</v>
      </c>
      <c r="T108" s="407">
        <f t="shared" si="29"/>
        <v>0</v>
      </c>
      <c r="U108" s="407">
        <f t="shared" si="19"/>
        <v>0</v>
      </c>
      <c r="V108" s="407">
        <f t="shared" si="30"/>
        <v>0</v>
      </c>
      <c r="W108" s="201">
        <f t="shared" si="20"/>
        <v>0</v>
      </c>
    </row>
    <row r="109" spans="1:23">
      <c r="A109" s="200" t="str">
        <f t="shared" si="21"/>
        <v>B 6</v>
      </c>
      <c r="B109" s="236">
        <f t="shared" si="22"/>
        <v>0</v>
      </c>
      <c r="C109" s="201">
        <f t="shared" si="23"/>
        <v>0</v>
      </c>
      <c r="D109" s="201">
        <f t="shared" si="31"/>
        <v>0</v>
      </c>
      <c r="E109" s="201">
        <f t="shared" si="24"/>
        <v>0</v>
      </c>
      <c r="F109" s="201">
        <f t="shared" si="25"/>
        <v>0</v>
      </c>
      <c r="G109" s="201">
        <f t="shared" si="25"/>
        <v>0</v>
      </c>
      <c r="H109" s="201">
        <f t="shared" si="26"/>
        <v>0</v>
      </c>
      <c r="I109" s="201">
        <f t="shared" si="26"/>
        <v>0</v>
      </c>
      <c r="J109" s="201">
        <f t="shared" si="27"/>
        <v>0</v>
      </c>
      <c r="K109" s="194">
        <f t="shared" si="28"/>
        <v>0</v>
      </c>
      <c r="T109" s="407">
        <f t="shared" si="29"/>
        <v>0</v>
      </c>
      <c r="U109" s="407">
        <f t="shared" si="19"/>
        <v>0</v>
      </c>
      <c r="V109" s="407">
        <f t="shared" si="30"/>
        <v>0</v>
      </c>
      <c r="W109" s="201">
        <f t="shared" si="20"/>
        <v>0</v>
      </c>
    </row>
    <row r="110" spans="1:23">
      <c r="A110" s="199" t="str">
        <f t="shared" si="21"/>
        <v>B 7</v>
      </c>
      <c r="B110" s="235">
        <f t="shared" si="22"/>
        <v>0</v>
      </c>
      <c r="C110" s="201">
        <f t="shared" si="23"/>
        <v>0</v>
      </c>
      <c r="D110" s="201">
        <f t="shared" si="31"/>
        <v>0</v>
      </c>
      <c r="E110" s="201">
        <f t="shared" si="24"/>
        <v>0</v>
      </c>
      <c r="F110" s="201">
        <f t="shared" si="25"/>
        <v>0</v>
      </c>
      <c r="G110" s="201">
        <f t="shared" si="25"/>
        <v>0</v>
      </c>
      <c r="H110" s="201">
        <f t="shared" si="26"/>
        <v>0</v>
      </c>
      <c r="I110" s="201">
        <f t="shared" si="26"/>
        <v>0</v>
      </c>
      <c r="J110" s="201">
        <f t="shared" si="27"/>
        <v>0</v>
      </c>
      <c r="K110" s="194">
        <f t="shared" si="28"/>
        <v>0</v>
      </c>
      <c r="T110" s="407">
        <f t="shared" si="29"/>
        <v>0</v>
      </c>
      <c r="U110" s="407">
        <f t="shared" si="19"/>
        <v>0</v>
      </c>
      <c r="V110" s="407">
        <f t="shared" si="30"/>
        <v>0</v>
      </c>
      <c r="W110" s="201">
        <f>IF(T110=0,0,1-V110)</f>
        <v>0</v>
      </c>
    </row>
    <row r="111" spans="1:23">
      <c r="A111" s="200" t="str">
        <f t="shared" si="21"/>
        <v>B 8</v>
      </c>
      <c r="B111" s="236">
        <f t="shared" si="22"/>
        <v>0</v>
      </c>
      <c r="C111" s="201">
        <f t="shared" si="23"/>
        <v>0</v>
      </c>
      <c r="D111" s="201">
        <f t="shared" si="31"/>
        <v>0</v>
      </c>
      <c r="E111" s="201">
        <f t="shared" si="24"/>
        <v>0</v>
      </c>
      <c r="F111" s="201">
        <f t="shared" si="25"/>
        <v>0</v>
      </c>
      <c r="G111" s="201">
        <f t="shared" si="25"/>
        <v>0</v>
      </c>
      <c r="H111" s="201">
        <f t="shared" si="26"/>
        <v>0</v>
      </c>
      <c r="I111" s="201">
        <f t="shared" si="26"/>
        <v>0</v>
      </c>
      <c r="J111" s="201">
        <f t="shared" si="27"/>
        <v>0</v>
      </c>
      <c r="K111" s="194">
        <f t="shared" si="28"/>
        <v>0</v>
      </c>
      <c r="T111" s="407">
        <f t="shared" si="29"/>
        <v>0</v>
      </c>
      <c r="U111" s="407">
        <f t="shared" si="19"/>
        <v>0</v>
      </c>
      <c r="V111" s="407">
        <f t="shared" si="30"/>
        <v>0</v>
      </c>
      <c r="W111" s="201">
        <f t="shared" ref="W111:W128" si="32">IF(T111=0,0,1-V111)</f>
        <v>0</v>
      </c>
    </row>
    <row r="112" spans="1:23">
      <c r="A112" s="199" t="str">
        <f t="shared" si="21"/>
        <v>B 9</v>
      </c>
      <c r="B112" s="235">
        <f t="shared" si="22"/>
        <v>0</v>
      </c>
      <c r="C112" s="201">
        <f t="shared" si="23"/>
        <v>0</v>
      </c>
      <c r="D112" s="201">
        <f t="shared" si="31"/>
        <v>0</v>
      </c>
      <c r="E112" s="201">
        <f t="shared" si="24"/>
        <v>0</v>
      </c>
      <c r="F112" s="201">
        <f t="shared" si="25"/>
        <v>0</v>
      </c>
      <c r="G112" s="201">
        <f t="shared" si="25"/>
        <v>0</v>
      </c>
      <c r="H112" s="201">
        <f t="shared" si="26"/>
        <v>0</v>
      </c>
      <c r="I112" s="201">
        <f t="shared" si="26"/>
        <v>0</v>
      </c>
      <c r="J112" s="201">
        <f t="shared" si="27"/>
        <v>0</v>
      </c>
      <c r="K112" s="194">
        <f t="shared" si="28"/>
        <v>0</v>
      </c>
      <c r="T112" s="407">
        <f t="shared" si="29"/>
        <v>0</v>
      </c>
      <c r="U112" s="407">
        <f t="shared" si="19"/>
        <v>0</v>
      </c>
      <c r="V112" s="407">
        <f t="shared" si="30"/>
        <v>0</v>
      </c>
      <c r="W112" s="201">
        <f t="shared" si="32"/>
        <v>0</v>
      </c>
    </row>
    <row r="113" spans="1:23">
      <c r="A113" s="200" t="str">
        <f t="shared" si="21"/>
        <v>B 10</v>
      </c>
      <c r="B113" s="236">
        <f t="shared" si="22"/>
        <v>0</v>
      </c>
      <c r="C113" s="201">
        <f t="shared" si="23"/>
        <v>0</v>
      </c>
      <c r="D113" s="201">
        <f t="shared" si="31"/>
        <v>0</v>
      </c>
      <c r="E113" s="201">
        <f t="shared" si="24"/>
        <v>0</v>
      </c>
      <c r="F113" s="201">
        <f t="shared" si="25"/>
        <v>0</v>
      </c>
      <c r="G113" s="201">
        <f t="shared" si="25"/>
        <v>0</v>
      </c>
      <c r="H113" s="201">
        <f t="shared" si="26"/>
        <v>0</v>
      </c>
      <c r="I113" s="201">
        <f t="shared" si="26"/>
        <v>0</v>
      </c>
      <c r="J113" s="201">
        <f t="shared" si="27"/>
        <v>0</v>
      </c>
      <c r="K113" s="194">
        <f t="shared" si="28"/>
        <v>0</v>
      </c>
      <c r="T113" s="407">
        <f t="shared" si="29"/>
        <v>0</v>
      </c>
      <c r="U113" s="407">
        <f t="shared" si="19"/>
        <v>0</v>
      </c>
      <c r="V113" s="407">
        <f t="shared" si="30"/>
        <v>0</v>
      </c>
      <c r="W113" s="201">
        <f t="shared" si="32"/>
        <v>0</v>
      </c>
    </row>
    <row r="114" spans="1:23">
      <c r="A114" s="199" t="str">
        <f t="shared" si="21"/>
        <v>B 11</v>
      </c>
      <c r="B114" s="235">
        <f t="shared" si="22"/>
        <v>0</v>
      </c>
      <c r="C114" s="201">
        <f t="shared" si="23"/>
        <v>0</v>
      </c>
      <c r="D114" s="201">
        <f t="shared" si="31"/>
        <v>0</v>
      </c>
      <c r="E114" s="201">
        <f t="shared" si="24"/>
        <v>0</v>
      </c>
      <c r="F114" s="201">
        <f t="shared" si="25"/>
        <v>0</v>
      </c>
      <c r="G114" s="201">
        <f t="shared" si="25"/>
        <v>0</v>
      </c>
      <c r="H114" s="201">
        <f t="shared" si="26"/>
        <v>0</v>
      </c>
      <c r="I114" s="201">
        <f t="shared" si="26"/>
        <v>0</v>
      </c>
      <c r="J114" s="201">
        <f t="shared" si="27"/>
        <v>0</v>
      </c>
      <c r="K114" s="194">
        <f t="shared" si="28"/>
        <v>0</v>
      </c>
      <c r="T114" s="407">
        <f t="shared" si="29"/>
        <v>0</v>
      </c>
      <c r="U114" s="407">
        <f t="shared" si="19"/>
        <v>0</v>
      </c>
      <c r="V114" s="407">
        <f t="shared" si="30"/>
        <v>0</v>
      </c>
      <c r="W114" s="201">
        <f t="shared" si="32"/>
        <v>0</v>
      </c>
    </row>
    <row r="115" spans="1:23">
      <c r="A115" s="200" t="str">
        <f t="shared" si="21"/>
        <v>B 12</v>
      </c>
      <c r="B115" s="236">
        <f t="shared" si="22"/>
        <v>0</v>
      </c>
      <c r="C115" s="201">
        <f t="shared" si="23"/>
        <v>0</v>
      </c>
      <c r="D115" s="201">
        <f t="shared" si="31"/>
        <v>0</v>
      </c>
      <c r="E115" s="201">
        <f t="shared" si="24"/>
        <v>0</v>
      </c>
      <c r="F115" s="201">
        <f t="shared" si="25"/>
        <v>0</v>
      </c>
      <c r="G115" s="201">
        <f t="shared" si="25"/>
        <v>0</v>
      </c>
      <c r="H115" s="201">
        <f t="shared" si="26"/>
        <v>0</v>
      </c>
      <c r="I115" s="201">
        <f t="shared" si="26"/>
        <v>0</v>
      </c>
      <c r="J115" s="201">
        <f t="shared" si="27"/>
        <v>0</v>
      </c>
      <c r="K115" s="194">
        <f t="shared" si="28"/>
        <v>0</v>
      </c>
      <c r="T115" s="407">
        <f t="shared" si="29"/>
        <v>0</v>
      </c>
      <c r="U115" s="407">
        <f t="shared" si="19"/>
        <v>0</v>
      </c>
      <c r="V115" s="407">
        <f t="shared" si="30"/>
        <v>0</v>
      </c>
      <c r="W115" s="201">
        <f t="shared" si="32"/>
        <v>0</v>
      </c>
    </row>
    <row r="116" spans="1:23">
      <c r="A116" s="199" t="str">
        <f t="shared" si="21"/>
        <v>B 13</v>
      </c>
      <c r="B116" s="235">
        <f t="shared" si="22"/>
        <v>0</v>
      </c>
      <c r="C116" s="201">
        <f t="shared" si="23"/>
        <v>0</v>
      </c>
      <c r="D116" s="201">
        <f t="shared" si="31"/>
        <v>0</v>
      </c>
      <c r="E116" s="201">
        <f t="shared" si="24"/>
        <v>0</v>
      </c>
      <c r="F116" s="201">
        <f t="shared" si="25"/>
        <v>0</v>
      </c>
      <c r="G116" s="201">
        <f t="shared" si="25"/>
        <v>0</v>
      </c>
      <c r="H116" s="201">
        <f t="shared" si="26"/>
        <v>0</v>
      </c>
      <c r="I116" s="201">
        <f t="shared" si="26"/>
        <v>0</v>
      </c>
      <c r="J116" s="201">
        <f t="shared" si="27"/>
        <v>0</v>
      </c>
      <c r="K116" s="194">
        <f t="shared" si="28"/>
        <v>0</v>
      </c>
      <c r="T116" s="407">
        <f t="shared" si="29"/>
        <v>0</v>
      </c>
      <c r="U116" s="407">
        <f t="shared" si="19"/>
        <v>0</v>
      </c>
      <c r="V116" s="407">
        <f t="shared" si="30"/>
        <v>0</v>
      </c>
      <c r="W116" s="201">
        <f t="shared" si="32"/>
        <v>0</v>
      </c>
    </row>
    <row r="117" spans="1:23">
      <c r="A117" s="200" t="str">
        <f t="shared" si="21"/>
        <v>B 14</v>
      </c>
      <c r="B117" s="236">
        <f t="shared" si="22"/>
        <v>0</v>
      </c>
      <c r="C117" s="201">
        <f t="shared" si="23"/>
        <v>0</v>
      </c>
      <c r="D117" s="201">
        <f t="shared" si="31"/>
        <v>0</v>
      </c>
      <c r="E117" s="201">
        <f t="shared" si="24"/>
        <v>0</v>
      </c>
      <c r="F117" s="201">
        <f t="shared" si="25"/>
        <v>0</v>
      </c>
      <c r="G117" s="201">
        <f t="shared" si="25"/>
        <v>0</v>
      </c>
      <c r="H117" s="201">
        <f t="shared" si="26"/>
        <v>0</v>
      </c>
      <c r="I117" s="201">
        <f t="shared" si="26"/>
        <v>0</v>
      </c>
      <c r="J117" s="201">
        <f t="shared" si="27"/>
        <v>0</v>
      </c>
      <c r="K117" s="194">
        <f t="shared" si="28"/>
        <v>0</v>
      </c>
      <c r="T117" s="407">
        <f t="shared" si="29"/>
        <v>0</v>
      </c>
      <c r="U117" s="407">
        <f t="shared" si="19"/>
        <v>0</v>
      </c>
      <c r="V117" s="407">
        <f t="shared" si="30"/>
        <v>0</v>
      </c>
      <c r="W117" s="201">
        <f t="shared" si="32"/>
        <v>0</v>
      </c>
    </row>
    <row r="118" spans="1:23">
      <c r="A118" s="199" t="str">
        <f t="shared" si="21"/>
        <v>B 15</v>
      </c>
      <c r="B118" s="235">
        <f t="shared" si="22"/>
        <v>0</v>
      </c>
      <c r="C118" s="201">
        <f t="shared" si="23"/>
        <v>0</v>
      </c>
      <c r="D118" s="201">
        <f t="shared" si="31"/>
        <v>0</v>
      </c>
      <c r="E118" s="201">
        <f t="shared" si="24"/>
        <v>0</v>
      </c>
      <c r="F118" s="201">
        <f t="shared" si="25"/>
        <v>0</v>
      </c>
      <c r="G118" s="201">
        <f t="shared" si="25"/>
        <v>0</v>
      </c>
      <c r="H118" s="201">
        <f t="shared" si="26"/>
        <v>0</v>
      </c>
      <c r="I118" s="201">
        <f t="shared" si="26"/>
        <v>0</v>
      </c>
      <c r="J118" s="201">
        <f t="shared" si="27"/>
        <v>0</v>
      </c>
      <c r="K118" s="194">
        <f t="shared" si="28"/>
        <v>0</v>
      </c>
      <c r="T118" s="407">
        <f t="shared" si="29"/>
        <v>0</v>
      </c>
      <c r="U118" s="407">
        <f t="shared" si="19"/>
        <v>0</v>
      </c>
      <c r="V118" s="407">
        <f t="shared" si="30"/>
        <v>0</v>
      </c>
      <c r="W118" s="201">
        <f t="shared" si="32"/>
        <v>0</v>
      </c>
    </row>
    <row r="119" spans="1:23">
      <c r="A119" s="200" t="str">
        <f t="shared" si="21"/>
        <v>B 16</v>
      </c>
      <c r="B119" s="236">
        <f t="shared" si="22"/>
        <v>0</v>
      </c>
      <c r="C119" s="201">
        <f t="shared" si="23"/>
        <v>0</v>
      </c>
      <c r="D119" s="201">
        <f t="shared" si="31"/>
        <v>0</v>
      </c>
      <c r="E119" s="201">
        <f t="shared" si="24"/>
        <v>0</v>
      </c>
      <c r="F119" s="201">
        <f t="shared" si="25"/>
        <v>0</v>
      </c>
      <c r="G119" s="201">
        <f t="shared" si="25"/>
        <v>0</v>
      </c>
      <c r="H119" s="201">
        <f t="shared" si="26"/>
        <v>0</v>
      </c>
      <c r="I119" s="201">
        <f t="shared" si="26"/>
        <v>0</v>
      </c>
      <c r="J119" s="201">
        <f t="shared" si="27"/>
        <v>0</v>
      </c>
      <c r="K119" s="194">
        <f t="shared" si="28"/>
        <v>0</v>
      </c>
      <c r="T119" s="407">
        <f t="shared" si="29"/>
        <v>0</v>
      </c>
      <c r="U119" s="407">
        <f t="shared" si="19"/>
        <v>0</v>
      </c>
      <c r="V119" s="407">
        <f t="shared" si="30"/>
        <v>0</v>
      </c>
      <c r="W119" s="201">
        <f t="shared" si="32"/>
        <v>0</v>
      </c>
    </row>
    <row r="120" spans="1:23">
      <c r="A120" s="199" t="str">
        <f t="shared" si="21"/>
        <v>B 17</v>
      </c>
      <c r="B120" s="235">
        <f t="shared" si="22"/>
        <v>0</v>
      </c>
      <c r="C120" s="201">
        <f t="shared" si="23"/>
        <v>0</v>
      </c>
      <c r="D120" s="201">
        <f t="shared" si="31"/>
        <v>0</v>
      </c>
      <c r="E120" s="201">
        <f t="shared" si="24"/>
        <v>0</v>
      </c>
      <c r="F120" s="201">
        <f t="shared" si="25"/>
        <v>0</v>
      </c>
      <c r="G120" s="201">
        <f t="shared" si="25"/>
        <v>0</v>
      </c>
      <c r="H120" s="201">
        <f t="shared" si="26"/>
        <v>0</v>
      </c>
      <c r="I120" s="201">
        <f t="shared" si="26"/>
        <v>0</v>
      </c>
      <c r="J120" s="201">
        <f t="shared" si="27"/>
        <v>0</v>
      </c>
      <c r="K120" s="194">
        <f t="shared" si="28"/>
        <v>0</v>
      </c>
      <c r="T120" s="407">
        <f t="shared" si="29"/>
        <v>0</v>
      </c>
      <c r="U120" s="407">
        <f t="shared" si="19"/>
        <v>0</v>
      </c>
      <c r="V120" s="407">
        <f t="shared" si="30"/>
        <v>0</v>
      </c>
      <c r="W120" s="201">
        <f t="shared" si="32"/>
        <v>0</v>
      </c>
    </row>
    <row r="121" spans="1:23">
      <c r="A121" s="200" t="str">
        <f t="shared" si="21"/>
        <v>B 18</v>
      </c>
      <c r="B121" s="236">
        <f t="shared" si="22"/>
        <v>0</v>
      </c>
      <c r="C121" s="201">
        <f t="shared" si="23"/>
        <v>0</v>
      </c>
      <c r="D121" s="201">
        <f t="shared" si="31"/>
        <v>0</v>
      </c>
      <c r="E121" s="201">
        <f t="shared" si="24"/>
        <v>0</v>
      </c>
      <c r="F121" s="201">
        <f t="shared" si="25"/>
        <v>0</v>
      </c>
      <c r="G121" s="201">
        <f t="shared" si="25"/>
        <v>0</v>
      </c>
      <c r="H121" s="201">
        <f t="shared" ref="H121:I128" si="33">U82</f>
        <v>0</v>
      </c>
      <c r="I121" s="201">
        <f t="shared" si="33"/>
        <v>0</v>
      </c>
      <c r="J121" s="201">
        <f t="shared" si="27"/>
        <v>0</v>
      </c>
      <c r="K121" s="194">
        <f t="shared" si="28"/>
        <v>0</v>
      </c>
      <c r="T121" s="407">
        <f t="shared" si="29"/>
        <v>0</v>
      </c>
      <c r="U121" s="407">
        <f t="shared" si="19"/>
        <v>0</v>
      </c>
      <c r="V121" s="407">
        <f t="shared" si="30"/>
        <v>0</v>
      </c>
      <c r="W121" s="201">
        <f t="shared" si="32"/>
        <v>0</v>
      </c>
    </row>
    <row r="122" spans="1:23">
      <c r="A122" s="199" t="str">
        <f t="shared" si="21"/>
        <v>B 19</v>
      </c>
      <c r="B122" s="235">
        <f t="shared" si="22"/>
        <v>0</v>
      </c>
      <c r="C122" s="201">
        <f t="shared" si="23"/>
        <v>0</v>
      </c>
      <c r="D122" s="201">
        <f t="shared" si="31"/>
        <v>0</v>
      </c>
      <c r="E122" s="201">
        <f t="shared" si="24"/>
        <v>0</v>
      </c>
      <c r="F122" s="201">
        <f t="shared" si="25"/>
        <v>0</v>
      </c>
      <c r="G122" s="201">
        <f t="shared" si="25"/>
        <v>0</v>
      </c>
      <c r="H122" s="201">
        <f t="shared" si="33"/>
        <v>0</v>
      </c>
      <c r="I122" s="201">
        <f t="shared" si="33"/>
        <v>0</v>
      </c>
      <c r="J122" s="201">
        <f t="shared" si="27"/>
        <v>0</v>
      </c>
      <c r="K122" s="194">
        <f t="shared" si="28"/>
        <v>0</v>
      </c>
      <c r="T122" s="407">
        <f t="shared" si="29"/>
        <v>0</v>
      </c>
      <c r="U122" s="407">
        <f t="shared" si="19"/>
        <v>0</v>
      </c>
      <c r="V122" s="407">
        <f t="shared" si="30"/>
        <v>0</v>
      </c>
      <c r="W122" s="201">
        <f t="shared" si="32"/>
        <v>0</v>
      </c>
    </row>
    <row r="123" spans="1:23">
      <c r="A123" s="200" t="str">
        <f t="shared" si="21"/>
        <v>B 20</v>
      </c>
      <c r="B123" s="236">
        <f t="shared" si="22"/>
        <v>0</v>
      </c>
      <c r="C123" s="201">
        <f t="shared" si="23"/>
        <v>0</v>
      </c>
      <c r="D123" s="201">
        <f t="shared" si="31"/>
        <v>0</v>
      </c>
      <c r="E123" s="201">
        <f t="shared" si="24"/>
        <v>0</v>
      </c>
      <c r="F123" s="201">
        <f t="shared" si="25"/>
        <v>0</v>
      </c>
      <c r="G123" s="201">
        <f t="shared" si="25"/>
        <v>0</v>
      </c>
      <c r="H123" s="201">
        <f t="shared" si="33"/>
        <v>0</v>
      </c>
      <c r="I123" s="201">
        <f t="shared" si="33"/>
        <v>0</v>
      </c>
      <c r="J123" s="201">
        <f t="shared" si="27"/>
        <v>0</v>
      </c>
      <c r="K123" s="194">
        <f t="shared" si="28"/>
        <v>0</v>
      </c>
      <c r="T123" s="407">
        <f t="shared" si="29"/>
        <v>0</v>
      </c>
      <c r="U123" s="407">
        <f t="shared" si="19"/>
        <v>0</v>
      </c>
      <c r="V123" s="407">
        <f t="shared" si="30"/>
        <v>0</v>
      </c>
      <c r="W123" s="201">
        <f t="shared" si="32"/>
        <v>0</v>
      </c>
    </row>
    <row r="124" spans="1:23">
      <c r="A124" s="199" t="str">
        <f t="shared" si="21"/>
        <v>B 21</v>
      </c>
      <c r="B124" s="235">
        <f t="shared" si="22"/>
        <v>0</v>
      </c>
      <c r="C124" s="201">
        <f t="shared" si="23"/>
        <v>0</v>
      </c>
      <c r="D124" s="201">
        <f t="shared" si="31"/>
        <v>0</v>
      </c>
      <c r="E124" s="201">
        <f t="shared" si="24"/>
        <v>0</v>
      </c>
      <c r="F124" s="201">
        <f t="shared" si="25"/>
        <v>0</v>
      </c>
      <c r="G124" s="201">
        <f t="shared" si="25"/>
        <v>0</v>
      </c>
      <c r="H124" s="201">
        <f t="shared" si="33"/>
        <v>0</v>
      </c>
      <c r="I124" s="201">
        <f t="shared" si="33"/>
        <v>0</v>
      </c>
      <c r="J124" s="201">
        <f t="shared" si="27"/>
        <v>0</v>
      </c>
      <c r="K124" s="194">
        <f t="shared" si="28"/>
        <v>0</v>
      </c>
      <c r="T124" s="407">
        <f t="shared" si="29"/>
        <v>0</v>
      </c>
      <c r="U124" s="407">
        <f t="shared" si="19"/>
        <v>0</v>
      </c>
      <c r="V124" s="407">
        <f t="shared" si="30"/>
        <v>0</v>
      </c>
      <c r="W124" s="201">
        <f t="shared" si="32"/>
        <v>0</v>
      </c>
    </row>
    <row r="125" spans="1:23">
      <c r="A125" s="200" t="str">
        <f t="shared" si="21"/>
        <v>B 22</v>
      </c>
      <c r="B125" s="236">
        <f t="shared" si="22"/>
        <v>0</v>
      </c>
      <c r="C125" s="201">
        <f t="shared" si="23"/>
        <v>0</v>
      </c>
      <c r="D125" s="201">
        <f t="shared" si="31"/>
        <v>0</v>
      </c>
      <c r="E125" s="201">
        <f t="shared" si="24"/>
        <v>0</v>
      </c>
      <c r="F125" s="201">
        <f t="shared" si="25"/>
        <v>0</v>
      </c>
      <c r="G125" s="201">
        <f t="shared" si="25"/>
        <v>0</v>
      </c>
      <c r="H125" s="201">
        <f t="shared" si="33"/>
        <v>0</v>
      </c>
      <c r="I125" s="201">
        <f t="shared" si="33"/>
        <v>0</v>
      </c>
      <c r="J125" s="201">
        <f t="shared" si="27"/>
        <v>0</v>
      </c>
      <c r="K125" s="194">
        <f t="shared" si="28"/>
        <v>0</v>
      </c>
      <c r="T125" s="407">
        <f t="shared" si="29"/>
        <v>0</v>
      </c>
      <c r="U125" s="407">
        <f t="shared" si="19"/>
        <v>0</v>
      </c>
      <c r="V125" s="407">
        <f t="shared" si="30"/>
        <v>0</v>
      </c>
      <c r="W125" s="201">
        <f t="shared" si="32"/>
        <v>0</v>
      </c>
    </row>
    <row r="126" spans="1:23">
      <c r="A126" s="199" t="str">
        <f t="shared" si="21"/>
        <v>B 23</v>
      </c>
      <c r="B126" s="235">
        <f t="shared" si="22"/>
        <v>0</v>
      </c>
      <c r="C126" s="201">
        <f t="shared" si="23"/>
        <v>0</v>
      </c>
      <c r="D126" s="201">
        <f t="shared" si="31"/>
        <v>0</v>
      </c>
      <c r="E126" s="201">
        <f t="shared" si="24"/>
        <v>0</v>
      </c>
      <c r="F126" s="201">
        <f t="shared" si="25"/>
        <v>0</v>
      </c>
      <c r="G126" s="201">
        <f t="shared" si="25"/>
        <v>0</v>
      </c>
      <c r="H126" s="201">
        <f t="shared" si="33"/>
        <v>0</v>
      </c>
      <c r="I126" s="201">
        <f t="shared" si="33"/>
        <v>0</v>
      </c>
      <c r="J126" s="201">
        <f t="shared" si="27"/>
        <v>0</v>
      </c>
      <c r="K126" s="194">
        <f t="shared" si="28"/>
        <v>0</v>
      </c>
      <c r="T126" s="407">
        <f t="shared" si="29"/>
        <v>0</v>
      </c>
      <c r="U126" s="407">
        <f t="shared" si="19"/>
        <v>0</v>
      </c>
      <c r="V126" s="407">
        <f t="shared" si="30"/>
        <v>0</v>
      </c>
      <c r="W126" s="201">
        <f t="shared" si="32"/>
        <v>0</v>
      </c>
    </row>
    <row r="127" spans="1:23">
      <c r="A127" s="200" t="str">
        <f t="shared" si="21"/>
        <v>B 24</v>
      </c>
      <c r="B127" s="236">
        <f t="shared" si="22"/>
        <v>0</v>
      </c>
      <c r="C127" s="201">
        <f t="shared" si="23"/>
        <v>0</v>
      </c>
      <c r="D127" s="201">
        <f t="shared" si="31"/>
        <v>0</v>
      </c>
      <c r="E127" s="201">
        <f t="shared" si="24"/>
        <v>0</v>
      </c>
      <c r="F127" s="201">
        <f t="shared" si="25"/>
        <v>0</v>
      </c>
      <c r="G127" s="201">
        <f t="shared" si="25"/>
        <v>0</v>
      </c>
      <c r="H127" s="201">
        <f t="shared" si="33"/>
        <v>0</v>
      </c>
      <c r="I127" s="201">
        <f t="shared" si="33"/>
        <v>0</v>
      </c>
      <c r="J127" s="201">
        <f t="shared" si="27"/>
        <v>0</v>
      </c>
      <c r="K127" s="194">
        <f t="shared" si="28"/>
        <v>0</v>
      </c>
      <c r="T127" s="407">
        <f t="shared" si="29"/>
        <v>0</v>
      </c>
      <c r="U127" s="407">
        <f t="shared" si="19"/>
        <v>0</v>
      </c>
      <c r="V127" s="407">
        <f t="shared" si="30"/>
        <v>0</v>
      </c>
      <c r="W127" s="201">
        <f t="shared" si="32"/>
        <v>0</v>
      </c>
    </row>
    <row r="128" spans="1:23">
      <c r="A128" s="199" t="str">
        <f t="shared" si="21"/>
        <v>B 25</v>
      </c>
      <c r="B128" s="235">
        <f t="shared" si="22"/>
        <v>0</v>
      </c>
      <c r="C128" s="201">
        <f t="shared" si="23"/>
        <v>0</v>
      </c>
      <c r="D128" s="201">
        <f t="shared" si="31"/>
        <v>0</v>
      </c>
      <c r="E128" s="201">
        <f t="shared" si="24"/>
        <v>0</v>
      </c>
      <c r="F128" s="201">
        <f t="shared" si="25"/>
        <v>0</v>
      </c>
      <c r="G128" s="201">
        <f t="shared" si="25"/>
        <v>0</v>
      </c>
      <c r="H128" s="201">
        <f t="shared" si="33"/>
        <v>0</v>
      </c>
      <c r="I128" s="201">
        <f t="shared" si="33"/>
        <v>0</v>
      </c>
      <c r="J128" s="201">
        <f t="shared" si="27"/>
        <v>0</v>
      </c>
      <c r="K128" s="194">
        <f t="shared" si="28"/>
        <v>0</v>
      </c>
      <c r="T128" s="407">
        <f t="shared" si="29"/>
        <v>0</v>
      </c>
      <c r="U128" s="407">
        <f t="shared" si="19"/>
        <v>0</v>
      </c>
      <c r="V128" s="407">
        <f t="shared" si="30"/>
        <v>0</v>
      </c>
      <c r="W128" s="201">
        <f t="shared" si="32"/>
        <v>0</v>
      </c>
    </row>
    <row r="129" spans="1:22" ht="18.75">
      <c r="A129" s="335"/>
      <c r="B129" s="336"/>
      <c r="C129" s="203">
        <f>SUM(C104:C128)</f>
        <v>168</v>
      </c>
      <c r="D129" s="202"/>
      <c r="E129" s="203">
        <f>SUM(E104:E128)</f>
        <v>23.520000000000003</v>
      </c>
      <c r="F129" s="204">
        <f t="shared" ref="F129" si="34">IF(C129=0,0,E129/C129)</f>
        <v>0.14000000000000001</v>
      </c>
      <c r="G129" s="202"/>
      <c r="H129" s="202"/>
      <c r="I129" s="202"/>
      <c r="J129" s="202"/>
      <c r="K129" s="337">
        <f>SUM(K104:K128)</f>
        <v>1474.6828912951269</v>
      </c>
    </row>
    <row r="130" spans="1:22" ht="15.75" thickBot="1">
      <c r="A130" s="338"/>
      <c r="B130" s="339"/>
      <c r="C130" s="340" t="s">
        <v>49</v>
      </c>
      <c r="D130" s="341"/>
      <c r="E130" s="340" t="s">
        <v>49</v>
      </c>
      <c r="F130" s="340" t="s">
        <v>49</v>
      </c>
      <c r="G130" s="58"/>
      <c r="H130" s="58"/>
      <c r="I130" s="341"/>
      <c r="J130" s="342"/>
      <c r="K130" s="343" t="s">
        <v>49</v>
      </c>
    </row>
    <row r="131" spans="1:22">
      <c r="B131" s="284"/>
      <c r="C131" s="37"/>
      <c r="D131" s="37"/>
      <c r="E131" s="37"/>
      <c r="F131" s="37"/>
      <c r="G131" s="37"/>
      <c r="H131" s="37"/>
      <c r="I131" s="37"/>
    </row>
    <row r="132" spans="1:22">
      <c r="B132" s="284"/>
      <c r="C132" s="37"/>
      <c r="D132" s="37"/>
      <c r="E132" s="37"/>
      <c r="F132" s="37"/>
      <c r="G132" s="37"/>
      <c r="H132" s="37"/>
      <c r="I132" s="37"/>
    </row>
    <row r="133" spans="1:22" ht="21">
      <c r="A133" s="276" t="s">
        <v>50</v>
      </c>
      <c r="B133" s="306" t="s">
        <v>445</v>
      </c>
      <c r="C133" s="2"/>
      <c r="D133" s="2"/>
      <c r="E133" s="2"/>
      <c r="F133" s="2"/>
      <c r="G133" s="2"/>
      <c r="H133" s="2"/>
      <c r="I133" s="2"/>
      <c r="J133" s="277"/>
      <c r="K133" s="277"/>
      <c r="L133" s="278"/>
      <c r="M133" s="278"/>
      <c r="N133" s="278"/>
      <c r="O133" s="278"/>
    </row>
    <row r="134" spans="1:22">
      <c r="B134" s="284"/>
      <c r="C134" s="37"/>
      <c r="D134" s="37"/>
      <c r="E134" s="37"/>
      <c r="F134" s="37"/>
      <c r="G134" s="37"/>
      <c r="H134" s="37"/>
      <c r="I134" s="37"/>
    </row>
    <row r="135" spans="1:22" ht="15.75" thickBot="1">
      <c r="A135" s="281" t="s">
        <v>441</v>
      </c>
      <c r="B135" s="284"/>
      <c r="C135" s="37"/>
      <c r="D135" s="37"/>
      <c r="E135" s="37"/>
      <c r="F135" s="37"/>
      <c r="G135" s="37"/>
      <c r="H135" s="37"/>
      <c r="I135" s="37"/>
    </row>
    <row r="136" spans="1:22" ht="45" customHeight="1">
      <c r="A136" s="561" t="s">
        <v>2</v>
      </c>
      <c r="B136" s="612" t="s">
        <v>51</v>
      </c>
      <c r="C136" s="42" t="s">
        <v>425</v>
      </c>
      <c r="D136" s="244" t="s">
        <v>430</v>
      </c>
      <c r="E136" s="593" t="s">
        <v>31</v>
      </c>
      <c r="F136" s="244" t="s">
        <v>431</v>
      </c>
      <c r="G136" s="593" t="s">
        <v>52</v>
      </c>
      <c r="H136" s="593" t="s">
        <v>34</v>
      </c>
      <c r="I136" s="43" t="s">
        <v>35</v>
      </c>
      <c r="T136" s="621"/>
      <c r="U136" s="621"/>
      <c r="V136" s="621"/>
    </row>
    <row r="137" spans="1:22">
      <c r="A137" s="611"/>
      <c r="B137" s="613"/>
      <c r="C137" s="327" t="s">
        <v>147</v>
      </c>
      <c r="D137" s="245" t="s">
        <v>147</v>
      </c>
      <c r="E137" s="594"/>
      <c r="F137" s="246" t="s">
        <v>255</v>
      </c>
      <c r="G137" s="594"/>
      <c r="H137" s="594"/>
      <c r="I137" s="328" t="s">
        <v>269</v>
      </c>
      <c r="T137" s="621"/>
      <c r="U137" s="621"/>
      <c r="V137" s="621"/>
    </row>
    <row r="138" spans="1:22">
      <c r="A138" s="611"/>
      <c r="B138" s="602" t="s">
        <v>24</v>
      </c>
      <c r="C138" s="344" t="s">
        <v>37</v>
      </c>
      <c r="D138" s="345" t="s">
        <v>53</v>
      </c>
      <c r="E138" s="345" t="s">
        <v>54</v>
      </c>
      <c r="F138" s="345" t="s">
        <v>38</v>
      </c>
      <c r="G138" s="345" t="s">
        <v>39</v>
      </c>
      <c r="H138" s="345" t="s">
        <v>40</v>
      </c>
      <c r="I138" s="346" t="s">
        <v>41</v>
      </c>
      <c r="T138" s="408"/>
      <c r="U138" s="408"/>
      <c r="V138" s="408"/>
    </row>
    <row r="139" spans="1:22" ht="15.75" thickBot="1">
      <c r="A139" s="562"/>
      <c r="B139" s="603"/>
      <c r="C139" s="347"/>
      <c r="D139" s="348"/>
      <c r="E139" s="349" t="s">
        <v>55</v>
      </c>
      <c r="F139" s="348"/>
      <c r="G139" s="348"/>
      <c r="H139" s="349" t="s">
        <v>56</v>
      </c>
      <c r="I139" s="350" t="s">
        <v>57</v>
      </c>
      <c r="T139" s="408"/>
      <c r="U139" s="408"/>
      <c r="V139" s="408"/>
    </row>
    <row r="140" spans="1:22">
      <c r="A140" s="199" t="str">
        <f>A104</f>
        <v>B 1</v>
      </c>
      <c r="B140" s="235" t="str">
        <f>AA65</f>
        <v>glass</v>
      </c>
      <c r="C140" s="201">
        <f t="shared" ref="C140:C161" si="35">C104</f>
        <v>168</v>
      </c>
      <c r="D140" s="201">
        <f t="shared" ref="D140:D161" si="36">E104</f>
        <v>23.520000000000003</v>
      </c>
      <c r="E140" s="201">
        <f>IF(C140=0,0,D140/C140)</f>
        <v>0.14000000000000001</v>
      </c>
      <c r="F140" s="201">
        <f t="shared" ref="F140:F161" si="37">W65</f>
        <v>5.8940000000000001</v>
      </c>
      <c r="G140" s="210">
        <f>Z65</f>
        <v>5</v>
      </c>
      <c r="H140" s="201">
        <f>E140*F140*G140</f>
        <v>4.1258000000000008</v>
      </c>
      <c r="I140" s="194">
        <f>C140*H140</f>
        <v>693.13440000000014</v>
      </c>
      <c r="T140" s="409"/>
      <c r="U140" s="409"/>
      <c r="V140" s="409"/>
    </row>
    <row r="141" spans="1:22">
      <c r="A141" s="200" t="str">
        <f t="shared" ref="A141:A156" si="38">A105</f>
        <v>B 2</v>
      </c>
      <c r="B141" s="236">
        <f t="shared" ref="B141:B164" si="39">AA66</f>
        <v>0</v>
      </c>
      <c r="C141" s="188">
        <f t="shared" si="35"/>
        <v>0</v>
      </c>
      <c r="D141" s="188">
        <f t="shared" si="36"/>
        <v>0</v>
      </c>
      <c r="E141" s="188">
        <f t="shared" ref="E141:E165" si="40">IF(C141=0,0,D141/C141)</f>
        <v>0</v>
      </c>
      <c r="F141" s="188">
        <f t="shared" si="37"/>
        <v>0</v>
      </c>
      <c r="G141" s="211">
        <f t="shared" ref="G141:G164" si="41">Z66</f>
        <v>5</v>
      </c>
      <c r="H141" s="188">
        <f t="shared" ref="H141:H164" si="42">E141*F141*G141</f>
        <v>0</v>
      </c>
      <c r="I141" s="189">
        <f t="shared" ref="I141:I162" si="43">C141*H141</f>
        <v>0</v>
      </c>
      <c r="T141" s="409"/>
      <c r="U141" s="409"/>
      <c r="V141" s="409"/>
    </row>
    <row r="142" spans="1:22">
      <c r="A142" s="200" t="str">
        <f t="shared" si="38"/>
        <v>B 3</v>
      </c>
      <c r="B142" s="236">
        <f t="shared" si="39"/>
        <v>0</v>
      </c>
      <c r="C142" s="188">
        <f t="shared" si="35"/>
        <v>0</v>
      </c>
      <c r="D142" s="188">
        <f t="shared" si="36"/>
        <v>0</v>
      </c>
      <c r="E142" s="188">
        <f t="shared" si="40"/>
        <v>0</v>
      </c>
      <c r="F142" s="188">
        <f t="shared" si="37"/>
        <v>0</v>
      </c>
      <c r="G142" s="211">
        <f t="shared" si="41"/>
        <v>5</v>
      </c>
      <c r="H142" s="188">
        <f t="shared" si="42"/>
        <v>0</v>
      </c>
      <c r="I142" s="189">
        <f t="shared" si="43"/>
        <v>0</v>
      </c>
      <c r="T142" s="409"/>
      <c r="U142" s="409"/>
      <c r="V142" s="409"/>
    </row>
    <row r="143" spans="1:22">
      <c r="A143" s="200" t="str">
        <f t="shared" si="38"/>
        <v>B 4</v>
      </c>
      <c r="B143" s="236">
        <f t="shared" si="39"/>
        <v>0</v>
      </c>
      <c r="C143" s="188">
        <f t="shared" si="35"/>
        <v>0</v>
      </c>
      <c r="D143" s="188">
        <f t="shared" si="36"/>
        <v>0</v>
      </c>
      <c r="E143" s="188">
        <f t="shared" si="40"/>
        <v>0</v>
      </c>
      <c r="F143" s="188">
        <f t="shared" si="37"/>
        <v>0</v>
      </c>
      <c r="G143" s="211">
        <f t="shared" si="41"/>
        <v>5</v>
      </c>
      <c r="H143" s="188">
        <f t="shared" si="42"/>
        <v>0</v>
      </c>
      <c r="I143" s="189">
        <f t="shared" si="43"/>
        <v>0</v>
      </c>
      <c r="T143" s="409"/>
      <c r="U143" s="409"/>
      <c r="V143" s="409"/>
    </row>
    <row r="144" spans="1:22">
      <c r="A144" s="200" t="str">
        <f t="shared" si="38"/>
        <v>B 5</v>
      </c>
      <c r="B144" s="236">
        <f t="shared" si="39"/>
        <v>0</v>
      </c>
      <c r="C144" s="188">
        <f t="shared" si="35"/>
        <v>0</v>
      </c>
      <c r="D144" s="188">
        <f t="shared" si="36"/>
        <v>0</v>
      </c>
      <c r="E144" s="188">
        <f t="shared" si="40"/>
        <v>0</v>
      </c>
      <c r="F144" s="188">
        <f t="shared" si="37"/>
        <v>0</v>
      </c>
      <c r="G144" s="211">
        <f t="shared" si="41"/>
        <v>5</v>
      </c>
      <c r="H144" s="188">
        <f t="shared" si="42"/>
        <v>0</v>
      </c>
      <c r="I144" s="189">
        <f t="shared" si="43"/>
        <v>0</v>
      </c>
      <c r="T144" s="409"/>
      <c r="U144" s="409"/>
      <c r="V144" s="409"/>
    </row>
    <row r="145" spans="1:22">
      <c r="A145" s="200" t="str">
        <f t="shared" si="38"/>
        <v>B 6</v>
      </c>
      <c r="B145" s="236">
        <f t="shared" si="39"/>
        <v>0</v>
      </c>
      <c r="C145" s="188">
        <f t="shared" si="35"/>
        <v>0</v>
      </c>
      <c r="D145" s="188">
        <f t="shared" si="36"/>
        <v>0</v>
      </c>
      <c r="E145" s="188">
        <f t="shared" si="40"/>
        <v>0</v>
      </c>
      <c r="F145" s="188">
        <f t="shared" si="37"/>
        <v>0</v>
      </c>
      <c r="G145" s="211">
        <f t="shared" si="41"/>
        <v>5</v>
      </c>
      <c r="H145" s="188">
        <f t="shared" si="42"/>
        <v>0</v>
      </c>
      <c r="I145" s="189">
        <f t="shared" si="43"/>
        <v>0</v>
      </c>
      <c r="T145" s="409"/>
      <c r="U145" s="409"/>
      <c r="V145" s="409"/>
    </row>
    <row r="146" spans="1:22">
      <c r="A146" s="200" t="str">
        <f t="shared" si="38"/>
        <v>B 7</v>
      </c>
      <c r="B146" s="236">
        <f t="shared" si="39"/>
        <v>0</v>
      </c>
      <c r="C146" s="188">
        <f t="shared" si="35"/>
        <v>0</v>
      </c>
      <c r="D146" s="188">
        <f t="shared" si="36"/>
        <v>0</v>
      </c>
      <c r="E146" s="188">
        <f t="shared" si="40"/>
        <v>0</v>
      </c>
      <c r="F146" s="188">
        <f t="shared" si="37"/>
        <v>0</v>
      </c>
      <c r="G146" s="211">
        <f t="shared" si="41"/>
        <v>5</v>
      </c>
      <c r="H146" s="188">
        <f t="shared" si="42"/>
        <v>0</v>
      </c>
      <c r="I146" s="189">
        <f t="shared" si="43"/>
        <v>0</v>
      </c>
      <c r="T146" s="409"/>
      <c r="U146" s="409"/>
      <c r="V146" s="409"/>
    </row>
    <row r="147" spans="1:22">
      <c r="A147" s="200" t="str">
        <f t="shared" si="38"/>
        <v>B 8</v>
      </c>
      <c r="B147" s="236">
        <f t="shared" si="39"/>
        <v>0</v>
      </c>
      <c r="C147" s="188">
        <f t="shared" si="35"/>
        <v>0</v>
      </c>
      <c r="D147" s="188">
        <f t="shared" si="36"/>
        <v>0</v>
      </c>
      <c r="E147" s="188">
        <f t="shared" ref="E147:E151" si="44">IF(C147=0,0,D147/C147)</f>
        <v>0</v>
      </c>
      <c r="F147" s="188">
        <f t="shared" si="37"/>
        <v>0</v>
      </c>
      <c r="G147" s="211">
        <f t="shared" si="41"/>
        <v>5</v>
      </c>
      <c r="H147" s="188">
        <f t="shared" ref="H147:H151" si="45">E147*F147*G147</f>
        <v>0</v>
      </c>
      <c r="I147" s="189">
        <f t="shared" ref="I147:I151" si="46">C147*H147</f>
        <v>0</v>
      </c>
      <c r="T147" s="409"/>
      <c r="U147" s="409"/>
      <c r="V147" s="409"/>
    </row>
    <row r="148" spans="1:22">
      <c r="A148" s="200" t="str">
        <f t="shared" si="38"/>
        <v>B 9</v>
      </c>
      <c r="B148" s="236">
        <f t="shared" si="39"/>
        <v>0</v>
      </c>
      <c r="C148" s="188">
        <f t="shared" si="35"/>
        <v>0</v>
      </c>
      <c r="D148" s="188">
        <f t="shared" si="36"/>
        <v>0</v>
      </c>
      <c r="E148" s="188">
        <f t="shared" si="44"/>
        <v>0</v>
      </c>
      <c r="F148" s="188">
        <f t="shared" si="37"/>
        <v>0</v>
      </c>
      <c r="G148" s="211">
        <f t="shared" si="41"/>
        <v>5</v>
      </c>
      <c r="H148" s="188">
        <f t="shared" si="45"/>
        <v>0</v>
      </c>
      <c r="I148" s="189">
        <f t="shared" si="46"/>
        <v>0</v>
      </c>
      <c r="T148" s="409"/>
      <c r="U148" s="409"/>
      <c r="V148" s="409"/>
    </row>
    <row r="149" spans="1:22">
      <c r="A149" s="200" t="str">
        <f t="shared" si="38"/>
        <v>B 10</v>
      </c>
      <c r="B149" s="236">
        <f t="shared" si="39"/>
        <v>0</v>
      </c>
      <c r="C149" s="188">
        <f t="shared" si="35"/>
        <v>0</v>
      </c>
      <c r="D149" s="188">
        <f t="shared" si="36"/>
        <v>0</v>
      </c>
      <c r="E149" s="188">
        <f t="shared" si="44"/>
        <v>0</v>
      </c>
      <c r="F149" s="188">
        <f t="shared" si="37"/>
        <v>0</v>
      </c>
      <c r="G149" s="211">
        <f t="shared" si="41"/>
        <v>5</v>
      </c>
      <c r="H149" s="188">
        <f t="shared" si="45"/>
        <v>0</v>
      </c>
      <c r="I149" s="189">
        <f t="shared" si="46"/>
        <v>0</v>
      </c>
      <c r="T149" s="409"/>
      <c r="U149" s="409"/>
      <c r="V149" s="409"/>
    </row>
    <row r="150" spans="1:22">
      <c r="A150" s="200" t="str">
        <f t="shared" si="38"/>
        <v>B 11</v>
      </c>
      <c r="B150" s="236">
        <f t="shared" si="39"/>
        <v>0</v>
      </c>
      <c r="C150" s="188">
        <f t="shared" si="35"/>
        <v>0</v>
      </c>
      <c r="D150" s="188">
        <f t="shared" si="36"/>
        <v>0</v>
      </c>
      <c r="E150" s="188">
        <f t="shared" si="44"/>
        <v>0</v>
      </c>
      <c r="F150" s="188">
        <f t="shared" si="37"/>
        <v>0</v>
      </c>
      <c r="G150" s="211">
        <f t="shared" si="41"/>
        <v>5</v>
      </c>
      <c r="H150" s="188">
        <f t="shared" si="45"/>
        <v>0</v>
      </c>
      <c r="I150" s="189">
        <f t="shared" si="46"/>
        <v>0</v>
      </c>
      <c r="T150" s="409"/>
      <c r="U150" s="409"/>
      <c r="V150" s="409"/>
    </row>
    <row r="151" spans="1:22">
      <c r="A151" s="200" t="str">
        <f t="shared" si="38"/>
        <v>B 12</v>
      </c>
      <c r="B151" s="236">
        <f t="shared" si="39"/>
        <v>0</v>
      </c>
      <c r="C151" s="188">
        <f t="shared" si="35"/>
        <v>0</v>
      </c>
      <c r="D151" s="188">
        <f t="shared" si="36"/>
        <v>0</v>
      </c>
      <c r="E151" s="188">
        <f t="shared" si="44"/>
        <v>0</v>
      </c>
      <c r="F151" s="188">
        <f t="shared" si="37"/>
        <v>0</v>
      </c>
      <c r="G151" s="211">
        <f t="shared" si="41"/>
        <v>5</v>
      </c>
      <c r="H151" s="188">
        <f t="shared" si="45"/>
        <v>0</v>
      </c>
      <c r="I151" s="189">
        <f t="shared" si="46"/>
        <v>0</v>
      </c>
      <c r="T151" s="409"/>
      <c r="U151" s="409"/>
      <c r="V151" s="409"/>
    </row>
    <row r="152" spans="1:22">
      <c r="A152" s="200" t="str">
        <f t="shared" si="38"/>
        <v>B 13</v>
      </c>
      <c r="B152" s="236">
        <f t="shared" si="39"/>
        <v>0</v>
      </c>
      <c r="C152" s="188">
        <f t="shared" si="35"/>
        <v>0</v>
      </c>
      <c r="D152" s="188">
        <f t="shared" si="36"/>
        <v>0</v>
      </c>
      <c r="E152" s="188">
        <f t="shared" ref="E152:E156" si="47">IF(C152=0,0,D152/C152)</f>
        <v>0</v>
      </c>
      <c r="F152" s="188">
        <f t="shared" si="37"/>
        <v>0</v>
      </c>
      <c r="G152" s="211">
        <f t="shared" si="41"/>
        <v>5</v>
      </c>
      <c r="H152" s="188">
        <f t="shared" ref="H152:H156" si="48">E152*F152*G152</f>
        <v>0</v>
      </c>
      <c r="I152" s="189">
        <f t="shared" ref="I152:I156" si="49">C152*H152</f>
        <v>0</v>
      </c>
      <c r="T152" s="409"/>
      <c r="U152" s="409"/>
      <c r="V152" s="409"/>
    </row>
    <row r="153" spans="1:22">
      <c r="A153" s="200" t="str">
        <f t="shared" si="38"/>
        <v>B 14</v>
      </c>
      <c r="B153" s="236">
        <f t="shared" si="39"/>
        <v>0</v>
      </c>
      <c r="C153" s="188">
        <f t="shared" si="35"/>
        <v>0</v>
      </c>
      <c r="D153" s="188">
        <f t="shared" si="36"/>
        <v>0</v>
      </c>
      <c r="E153" s="188">
        <f t="shared" si="47"/>
        <v>0</v>
      </c>
      <c r="F153" s="188">
        <f t="shared" si="37"/>
        <v>0</v>
      </c>
      <c r="G153" s="211">
        <f t="shared" si="41"/>
        <v>5</v>
      </c>
      <c r="H153" s="188">
        <f t="shared" si="48"/>
        <v>0</v>
      </c>
      <c r="I153" s="189">
        <f t="shared" si="49"/>
        <v>0</v>
      </c>
      <c r="T153" s="409"/>
      <c r="U153" s="409"/>
      <c r="V153" s="409"/>
    </row>
    <row r="154" spans="1:22">
      <c r="A154" s="200" t="str">
        <f t="shared" si="38"/>
        <v>B 15</v>
      </c>
      <c r="B154" s="236">
        <f t="shared" si="39"/>
        <v>0</v>
      </c>
      <c r="C154" s="188">
        <f t="shared" si="35"/>
        <v>0</v>
      </c>
      <c r="D154" s="188">
        <f t="shared" si="36"/>
        <v>0</v>
      </c>
      <c r="E154" s="188">
        <f t="shared" si="47"/>
        <v>0</v>
      </c>
      <c r="F154" s="188">
        <f t="shared" si="37"/>
        <v>0</v>
      </c>
      <c r="G154" s="211">
        <f t="shared" si="41"/>
        <v>5</v>
      </c>
      <c r="H154" s="188">
        <f t="shared" si="48"/>
        <v>0</v>
      </c>
      <c r="I154" s="189">
        <f t="shared" si="49"/>
        <v>0</v>
      </c>
      <c r="T154" s="409"/>
      <c r="U154" s="409"/>
      <c r="V154" s="409"/>
    </row>
    <row r="155" spans="1:22">
      <c r="A155" s="200" t="str">
        <f t="shared" si="38"/>
        <v>B 16</v>
      </c>
      <c r="B155" s="236">
        <f t="shared" si="39"/>
        <v>0</v>
      </c>
      <c r="C155" s="188">
        <f t="shared" si="35"/>
        <v>0</v>
      </c>
      <c r="D155" s="188">
        <f t="shared" si="36"/>
        <v>0</v>
      </c>
      <c r="E155" s="188">
        <f t="shared" si="47"/>
        <v>0</v>
      </c>
      <c r="F155" s="188">
        <f t="shared" si="37"/>
        <v>0</v>
      </c>
      <c r="G155" s="211">
        <f t="shared" si="41"/>
        <v>5</v>
      </c>
      <c r="H155" s="188">
        <f t="shared" si="48"/>
        <v>0</v>
      </c>
      <c r="I155" s="189">
        <f t="shared" si="49"/>
        <v>0</v>
      </c>
      <c r="T155" s="409"/>
      <c r="U155" s="409"/>
      <c r="V155" s="409"/>
    </row>
    <row r="156" spans="1:22">
      <c r="A156" s="200" t="str">
        <f t="shared" si="38"/>
        <v>B 17</v>
      </c>
      <c r="B156" s="236">
        <f t="shared" si="39"/>
        <v>0</v>
      </c>
      <c r="C156" s="188">
        <f t="shared" si="35"/>
        <v>0</v>
      </c>
      <c r="D156" s="188">
        <f t="shared" si="36"/>
        <v>0</v>
      </c>
      <c r="E156" s="188">
        <f t="shared" si="47"/>
        <v>0</v>
      </c>
      <c r="F156" s="188">
        <f t="shared" si="37"/>
        <v>0</v>
      </c>
      <c r="G156" s="211">
        <f t="shared" si="41"/>
        <v>5</v>
      </c>
      <c r="H156" s="188">
        <f t="shared" si="48"/>
        <v>0</v>
      </c>
      <c r="I156" s="189">
        <f t="shared" si="49"/>
        <v>0</v>
      </c>
      <c r="T156" s="409"/>
      <c r="U156" s="409"/>
      <c r="V156" s="409"/>
    </row>
    <row r="157" spans="1:22">
      <c r="A157" s="200" t="str">
        <f t="shared" ref="A157:A164" si="50">A121</f>
        <v>B 18</v>
      </c>
      <c r="B157" s="236">
        <f t="shared" si="39"/>
        <v>0</v>
      </c>
      <c r="C157" s="188">
        <f t="shared" si="35"/>
        <v>0</v>
      </c>
      <c r="D157" s="188">
        <f t="shared" si="36"/>
        <v>0</v>
      </c>
      <c r="E157" s="188">
        <f t="shared" ref="E157:E161" si="51">IF(C157=0,0,D157/C157)</f>
        <v>0</v>
      </c>
      <c r="F157" s="188">
        <f t="shared" si="37"/>
        <v>0</v>
      </c>
      <c r="G157" s="211">
        <f t="shared" si="41"/>
        <v>5</v>
      </c>
      <c r="H157" s="188">
        <f t="shared" ref="H157:H161" si="52">E157*F157*G157</f>
        <v>0</v>
      </c>
      <c r="I157" s="189">
        <f t="shared" ref="I157:I161" si="53">C157*H157</f>
        <v>0</v>
      </c>
      <c r="T157" s="409"/>
      <c r="U157" s="409"/>
      <c r="V157" s="409"/>
    </row>
    <row r="158" spans="1:22">
      <c r="A158" s="200" t="str">
        <f t="shared" si="50"/>
        <v>B 19</v>
      </c>
      <c r="B158" s="236">
        <f t="shared" si="39"/>
        <v>0</v>
      </c>
      <c r="C158" s="188">
        <f t="shared" si="35"/>
        <v>0</v>
      </c>
      <c r="D158" s="188">
        <f t="shared" si="36"/>
        <v>0</v>
      </c>
      <c r="E158" s="188">
        <f t="shared" si="51"/>
        <v>0</v>
      </c>
      <c r="F158" s="188">
        <f t="shared" si="37"/>
        <v>0</v>
      </c>
      <c r="G158" s="211">
        <f t="shared" si="41"/>
        <v>5</v>
      </c>
      <c r="H158" s="188">
        <f t="shared" si="52"/>
        <v>0</v>
      </c>
      <c r="I158" s="189">
        <f t="shared" si="53"/>
        <v>0</v>
      </c>
      <c r="T158" s="409"/>
      <c r="U158" s="409"/>
      <c r="V158" s="409"/>
    </row>
    <row r="159" spans="1:22">
      <c r="A159" s="200" t="str">
        <f t="shared" si="50"/>
        <v>B 20</v>
      </c>
      <c r="B159" s="236">
        <f t="shared" si="39"/>
        <v>0</v>
      </c>
      <c r="C159" s="188">
        <f t="shared" si="35"/>
        <v>0</v>
      </c>
      <c r="D159" s="188">
        <f t="shared" si="36"/>
        <v>0</v>
      </c>
      <c r="E159" s="188">
        <f t="shared" si="51"/>
        <v>0</v>
      </c>
      <c r="F159" s="188">
        <f t="shared" si="37"/>
        <v>0</v>
      </c>
      <c r="G159" s="211">
        <f t="shared" si="41"/>
        <v>5</v>
      </c>
      <c r="H159" s="188">
        <f t="shared" si="52"/>
        <v>0</v>
      </c>
      <c r="I159" s="189">
        <f t="shared" si="53"/>
        <v>0</v>
      </c>
      <c r="T159" s="409"/>
      <c r="U159" s="409"/>
      <c r="V159" s="409"/>
    </row>
    <row r="160" spans="1:22">
      <c r="A160" s="200" t="str">
        <f t="shared" si="50"/>
        <v>B 21</v>
      </c>
      <c r="B160" s="236">
        <f t="shared" si="39"/>
        <v>0</v>
      </c>
      <c r="C160" s="188">
        <f t="shared" si="35"/>
        <v>0</v>
      </c>
      <c r="D160" s="188">
        <f t="shared" si="36"/>
        <v>0</v>
      </c>
      <c r="E160" s="188">
        <f t="shared" si="51"/>
        <v>0</v>
      </c>
      <c r="F160" s="188">
        <f t="shared" si="37"/>
        <v>0</v>
      </c>
      <c r="G160" s="211">
        <f t="shared" si="41"/>
        <v>5</v>
      </c>
      <c r="H160" s="188">
        <f t="shared" si="52"/>
        <v>0</v>
      </c>
      <c r="I160" s="189">
        <f t="shared" si="53"/>
        <v>0</v>
      </c>
      <c r="T160" s="409"/>
      <c r="U160" s="409"/>
      <c r="V160" s="409"/>
    </row>
    <row r="161" spans="1:22">
      <c r="A161" s="200" t="str">
        <f t="shared" si="50"/>
        <v>B 22</v>
      </c>
      <c r="B161" s="236">
        <f t="shared" si="39"/>
        <v>0</v>
      </c>
      <c r="C161" s="188">
        <f t="shared" si="35"/>
        <v>0</v>
      </c>
      <c r="D161" s="188">
        <f t="shared" si="36"/>
        <v>0</v>
      </c>
      <c r="E161" s="188">
        <f t="shared" si="51"/>
        <v>0</v>
      </c>
      <c r="F161" s="188">
        <f t="shared" si="37"/>
        <v>0</v>
      </c>
      <c r="G161" s="211">
        <f t="shared" si="41"/>
        <v>5</v>
      </c>
      <c r="H161" s="188">
        <f t="shared" si="52"/>
        <v>0</v>
      </c>
      <c r="I161" s="189">
        <f t="shared" si="53"/>
        <v>0</v>
      </c>
      <c r="T161" s="409"/>
      <c r="U161" s="409"/>
      <c r="V161" s="409"/>
    </row>
    <row r="162" spans="1:22">
      <c r="A162" s="200" t="str">
        <f t="shared" si="50"/>
        <v>B 23</v>
      </c>
      <c r="B162" s="236">
        <f t="shared" si="39"/>
        <v>0</v>
      </c>
      <c r="C162" s="188">
        <f t="shared" ref="C162" si="54">C126</f>
        <v>0</v>
      </c>
      <c r="D162" s="188">
        <f t="shared" ref="D162:D164" si="55">E126</f>
        <v>0</v>
      </c>
      <c r="E162" s="188">
        <f t="shared" si="40"/>
        <v>0</v>
      </c>
      <c r="F162" s="188">
        <f t="shared" ref="F162" si="56">W87</f>
        <v>0</v>
      </c>
      <c r="G162" s="211">
        <f t="shared" si="41"/>
        <v>5</v>
      </c>
      <c r="H162" s="188">
        <f t="shared" si="42"/>
        <v>0</v>
      </c>
      <c r="I162" s="189">
        <f t="shared" si="43"/>
        <v>0</v>
      </c>
      <c r="T162" s="409"/>
      <c r="U162" s="409"/>
      <c r="V162" s="409"/>
    </row>
    <row r="163" spans="1:22">
      <c r="A163" s="200" t="str">
        <f t="shared" si="50"/>
        <v>B 24</v>
      </c>
      <c r="B163" s="236">
        <f t="shared" si="39"/>
        <v>0</v>
      </c>
      <c r="C163" s="188">
        <f>E88</f>
        <v>0</v>
      </c>
      <c r="D163" s="188">
        <f t="shared" si="55"/>
        <v>0</v>
      </c>
      <c r="E163" s="188">
        <f t="shared" si="40"/>
        <v>0</v>
      </c>
      <c r="F163" s="188">
        <f>W88</f>
        <v>0</v>
      </c>
      <c r="G163" s="211">
        <f t="shared" si="41"/>
        <v>5</v>
      </c>
      <c r="H163" s="188">
        <f t="shared" si="42"/>
        <v>0</v>
      </c>
      <c r="I163" s="189">
        <f>C163*H163</f>
        <v>0</v>
      </c>
      <c r="T163" s="409"/>
      <c r="U163" s="409"/>
      <c r="V163" s="409"/>
    </row>
    <row r="164" spans="1:22">
      <c r="A164" s="200" t="str">
        <f t="shared" si="50"/>
        <v>B 25</v>
      </c>
      <c r="B164" s="236">
        <f t="shared" si="39"/>
        <v>0</v>
      </c>
      <c r="C164" s="188">
        <f>E89</f>
        <v>0</v>
      </c>
      <c r="D164" s="188">
        <f t="shared" si="55"/>
        <v>0</v>
      </c>
      <c r="E164" s="188">
        <f t="shared" si="40"/>
        <v>0</v>
      </c>
      <c r="F164" s="188">
        <f>W89</f>
        <v>0</v>
      </c>
      <c r="G164" s="211">
        <f t="shared" si="41"/>
        <v>5</v>
      </c>
      <c r="H164" s="188">
        <f t="shared" si="42"/>
        <v>0</v>
      </c>
      <c r="I164" s="189">
        <f>C164*H164</f>
        <v>0</v>
      </c>
      <c r="T164" s="409"/>
      <c r="U164" s="409"/>
      <c r="V164" s="409"/>
    </row>
    <row r="165" spans="1:22" ht="18.75">
      <c r="A165" s="351"/>
      <c r="B165" s="59"/>
      <c r="C165" s="203">
        <f>SUM(C140:C164)</f>
        <v>168</v>
      </c>
      <c r="D165" s="203">
        <f>SUM(D140:D164)</f>
        <v>23.520000000000003</v>
      </c>
      <c r="E165" s="204">
        <f t="shared" si="40"/>
        <v>0.14000000000000001</v>
      </c>
      <c r="F165" s="202"/>
      <c r="G165" s="202"/>
      <c r="H165" s="202"/>
      <c r="I165" s="337">
        <f>SUM(I140:I164)</f>
        <v>693.13440000000014</v>
      </c>
    </row>
    <row r="166" spans="1:22" ht="15.75" thickBot="1">
      <c r="A166" s="352"/>
      <c r="B166" s="339"/>
      <c r="C166" s="340" t="s">
        <v>49</v>
      </c>
      <c r="D166" s="340" t="s">
        <v>49</v>
      </c>
      <c r="E166" s="340" t="s">
        <v>49</v>
      </c>
      <c r="F166" s="58"/>
      <c r="G166" s="58"/>
      <c r="H166" s="58"/>
      <c r="I166" s="343" t="s">
        <v>49</v>
      </c>
    </row>
    <row r="167" spans="1:22">
      <c r="B167" s="284"/>
      <c r="C167" s="37"/>
      <c r="D167" s="37"/>
      <c r="E167" s="37"/>
      <c r="F167" s="37"/>
      <c r="G167" s="37"/>
      <c r="H167" s="37"/>
      <c r="I167" s="37"/>
    </row>
    <row r="168" spans="1:22">
      <c r="B168" s="284"/>
      <c r="C168" s="37"/>
      <c r="D168" s="37"/>
      <c r="E168" s="37"/>
      <c r="F168" s="37"/>
      <c r="G168" s="37"/>
      <c r="H168" s="37"/>
      <c r="I168" s="37"/>
    </row>
    <row r="169" spans="1:22" ht="21">
      <c r="A169" s="276" t="s">
        <v>58</v>
      </c>
      <c r="B169" s="306" t="s">
        <v>444</v>
      </c>
      <c r="C169" s="2"/>
      <c r="D169" s="2"/>
      <c r="E169" s="2"/>
      <c r="F169" s="2"/>
      <c r="G169" s="2"/>
      <c r="H169" s="2"/>
      <c r="I169" s="2"/>
      <c r="J169" s="277"/>
      <c r="K169" s="277"/>
      <c r="L169" s="278"/>
      <c r="M169" s="278"/>
      <c r="N169" s="278"/>
      <c r="O169" s="278"/>
    </row>
    <row r="170" spans="1:22">
      <c r="B170" s="284"/>
      <c r="C170" s="37"/>
      <c r="D170" s="37"/>
      <c r="E170" s="37"/>
      <c r="F170" s="37"/>
      <c r="G170" s="37"/>
      <c r="H170" s="37"/>
      <c r="I170" s="37"/>
    </row>
    <row r="171" spans="1:22" ht="15.75" thickBot="1">
      <c r="A171" s="281" t="s">
        <v>442</v>
      </c>
      <c r="B171" s="284"/>
      <c r="C171" s="37"/>
      <c r="D171" s="37"/>
      <c r="E171" s="37"/>
      <c r="F171" s="37"/>
      <c r="G171" s="37"/>
      <c r="H171" s="37"/>
      <c r="I171" s="37"/>
    </row>
    <row r="172" spans="1:22" ht="60" customHeight="1">
      <c r="A172" s="595" t="s">
        <v>2</v>
      </c>
      <c r="B172" s="598" t="s">
        <v>59</v>
      </c>
      <c r="C172" s="42" t="s">
        <v>425</v>
      </c>
      <c r="D172" s="244" t="s">
        <v>430</v>
      </c>
      <c r="E172" s="591" t="s">
        <v>31</v>
      </c>
      <c r="F172" s="591" t="s">
        <v>60</v>
      </c>
      <c r="G172" s="591" t="s">
        <v>61</v>
      </c>
      <c r="H172" s="591" t="s">
        <v>34</v>
      </c>
      <c r="I172" s="43" t="s">
        <v>35</v>
      </c>
    </row>
    <row r="173" spans="1:22" ht="20.25" customHeight="1">
      <c r="A173" s="596"/>
      <c r="B173" s="599"/>
      <c r="C173" s="327" t="s">
        <v>147</v>
      </c>
      <c r="D173" s="245" t="s">
        <v>147</v>
      </c>
      <c r="E173" s="592"/>
      <c r="F173" s="592"/>
      <c r="G173" s="592"/>
      <c r="H173" s="592"/>
      <c r="I173" s="328" t="s">
        <v>269</v>
      </c>
    </row>
    <row r="174" spans="1:22" ht="18" customHeight="1">
      <c r="A174" s="596"/>
      <c r="B174" s="600" t="s">
        <v>24</v>
      </c>
      <c r="C174" s="344" t="s">
        <v>37</v>
      </c>
      <c r="D174" s="345" t="s">
        <v>53</v>
      </c>
      <c r="E174" s="345" t="s">
        <v>54</v>
      </c>
      <c r="F174" s="345" t="s">
        <v>38</v>
      </c>
      <c r="G174" s="345" t="s">
        <v>39</v>
      </c>
      <c r="H174" s="345" t="s">
        <v>40</v>
      </c>
      <c r="I174" s="346" t="s">
        <v>41</v>
      </c>
      <c r="J174" s="37"/>
    </row>
    <row r="175" spans="1:22" ht="15.75" thickBot="1">
      <c r="A175" s="597"/>
      <c r="B175" s="601"/>
      <c r="C175" s="347"/>
      <c r="D175" s="348"/>
      <c r="E175" s="349" t="s">
        <v>55</v>
      </c>
      <c r="F175" s="348"/>
      <c r="G175" s="349"/>
      <c r="H175" s="349" t="s">
        <v>56</v>
      </c>
      <c r="I175" s="353" t="s">
        <v>57</v>
      </c>
      <c r="J175" s="37"/>
    </row>
    <row r="176" spans="1:22">
      <c r="A176" s="199" t="str">
        <f>A140</f>
        <v>B 1</v>
      </c>
      <c r="B176" s="235" t="str">
        <f>B140</f>
        <v>glass</v>
      </c>
      <c r="C176" s="201">
        <f>C140</f>
        <v>168</v>
      </c>
      <c r="D176" s="201">
        <f>E104</f>
        <v>23.520000000000003</v>
      </c>
      <c r="E176" s="201">
        <f>IF(C176=0,0,D176/C176)</f>
        <v>0.14000000000000001</v>
      </c>
      <c r="F176" s="201">
        <f>Y65</f>
        <v>203</v>
      </c>
      <c r="G176" s="201">
        <f>X65</f>
        <v>1.0011627906976743</v>
      </c>
      <c r="H176" s="201">
        <f>E176*F176*G176</f>
        <v>28.453046511627907</v>
      </c>
      <c r="I176" s="194">
        <f>C176*H176</f>
        <v>4780.1118139534883</v>
      </c>
      <c r="J176" s="37"/>
    </row>
    <row r="177" spans="1:10">
      <c r="A177" s="200" t="str">
        <f t="shared" ref="A177:B192" si="57">A141</f>
        <v>B 2</v>
      </c>
      <c r="B177" s="236">
        <f t="shared" si="57"/>
        <v>0</v>
      </c>
      <c r="C177" s="201">
        <f t="shared" ref="C177:C199" si="58">C141</f>
        <v>0</v>
      </c>
      <c r="D177" s="201">
        <f t="shared" ref="D177:D199" si="59">E105</f>
        <v>0</v>
      </c>
      <c r="E177" s="201">
        <f t="shared" ref="E177:E201" si="60">IF(C177=0,0,D177/C177)</f>
        <v>0</v>
      </c>
      <c r="F177" s="201">
        <f t="shared" ref="F177:F200" si="61">Y66</f>
        <v>203</v>
      </c>
      <c r="G177" s="201">
        <f t="shared" ref="G177:G200" si="62">X66</f>
        <v>0</v>
      </c>
      <c r="H177" s="201">
        <f t="shared" ref="H177:H200" si="63">E177*F177*G177</f>
        <v>0</v>
      </c>
      <c r="I177" s="194">
        <f t="shared" ref="I177:I200" si="64">C177*H177</f>
        <v>0</v>
      </c>
      <c r="J177" s="37"/>
    </row>
    <row r="178" spans="1:10">
      <c r="A178" s="199" t="str">
        <f t="shared" si="57"/>
        <v>B 3</v>
      </c>
      <c r="B178" s="235">
        <f t="shared" si="57"/>
        <v>0</v>
      </c>
      <c r="C178" s="201">
        <f t="shared" si="58"/>
        <v>0</v>
      </c>
      <c r="D178" s="201">
        <f t="shared" si="59"/>
        <v>0</v>
      </c>
      <c r="E178" s="201">
        <f t="shared" si="60"/>
        <v>0</v>
      </c>
      <c r="F178" s="201">
        <f t="shared" si="61"/>
        <v>203</v>
      </c>
      <c r="G178" s="201">
        <f t="shared" si="62"/>
        <v>0</v>
      </c>
      <c r="H178" s="201">
        <f t="shared" si="63"/>
        <v>0</v>
      </c>
      <c r="I178" s="194">
        <f t="shared" si="64"/>
        <v>0</v>
      </c>
      <c r="J178" s="37"/>
    </row>
    <row r="179" spans="1:10">
      <c r="A179" s="200" t="str">
        <f t="shared" si="57"/>
        <v>B 4</v>
      </c>
      <c r="B179" s="236">
        <f t="shared" si="57"/>
        <v>0</v>
      </c>
      <c r="C179" s="201">
        <f t="shared" si="58"/>
        <v>0</v>
      </c>
      <c r="D179" s="201">
        <f t="shared" si="59"/>
        <v>0</v>
      </c>
      <c r="E179" s="201">
        <f t="shared" si="60"/>
        <v>0</v>
      </c>
      <c r="F179" s="201">
        <f t="shared" si="61"/>
        <v>203</v>
      </c>
      <c r="G179" s="201">
        <f t="shared" si="62"/>
        <v>0</v>
      </c>
      <c r="H179" s="201">
        <f t="shared" si="63"/>
        <v>0</v>
      </c>
      <c r="I179" s="194">
        <f t="shared" si="64"/>
        <v>0</v>
      </c>
      <c r="J179" s="37"/>
    </row>
    <row r="180" spans="1:10">
      <c r="A180" s="199" t="str">
        <f t="shared" si="57"/>
        <v>B 5</v>
      </c>
      <c r="B180" s="235">
        <f t="shared" si="57"/>
        <v>0</v>
      </c>
      <c r="C180" s="201">
        <f t="shared" si="58"/>
        <v>0</v>
      </c>
      <c r="D180" s="201">
        <f t="shared" si="59"/>
        <v>0</v>
      </c>
      <c r="E180" s="201">
        <f t="shared" si="60"/>
        <v>0</v>
      </c>
      <c r="F180" s="201">
        <f t="shared" si="61"/>
        <v>203</v>
      </c>
      <c r="G180" s="201">
        <f t="shared" si="62"/>
        <v>0</v>
      </c>
      <c r="H180" s="201">
        <f t="shared" si="63"/>
        <v>0</v>
      </c>
      <c r="I180" s="194">
        <f t="shared" si="64"/>
        <v>0</v>
      </c>
      <c r="J180" s="37"/>
    </row>
    <row r="181" spans="1:10">
      <c r="A181" s="200" t="str">
        <f t="shared" si="57"/>
        <v>B 6</v>
      </c>
      <c r="B181" s="236">
        <f t="shared" si="57"/>
        <v>0</v>
      </c>
      <c r="C181" s="201">
        <f t="shared" si="58"/>
        <v>0</v>
      </c>
      <c r="D181" s="201">
        <f t="shared" si="59"/>
        <v>0</v>
      </c>
      <c r="E181" s="201">
        <f t="shared" si="60"/>
        <v>0</v>
      </c>
      <c r="F181" s="201">
        <f t="shared" si="61"/>
        <v>203</v>
      </c>
      <c r="G181" s="201">
        <f t="shared" si="62"/>
        <v>0</v>
      </c>
      <c r="H181" s="201">
        <f t="shared" si="63"/>
        <v>0</v>
      </c>
      <c r="I181" s="194">
        <f t="shared" si="64"/>
        <v>0</v>
      </c>
      <c r="J181" s="37"/>
    </row>
    <row r="182" spans="1:10">
      <c r="A182" s="199" t="str">
        <f t="shared" si="57"/>
        <v>B 7</v>
      </c>
      <c r="B182" s="235">
        <f t="shared" si="57"/>
        <v>0</v>
      </c>
      <c r="C182" s="201">
        <f t="shared" si="58"/>
        <v>0</v>
      </c>
      <c r="D182" s="201">
        <f t="shared" si="59"/>
        <v>0</v>
      </c>
      <c r="E182" s="201">
        <f t="shared" si="60"/>
        <v>0</v>
      </c>
      <c r="F182" s="201">
        <f t="shared" si="61"/>
        <v>203</v>
      </c>
      <c r="G182" s="201">
        <f t="shared" si="62"/>
        <v>0</v>
      </c>
      <c r="H182" s="201">
        <f t="shared" si="63"/>
        <v>0</v>
      </c>
      <c r="I182" s="194">
        <f t="shared" si="64"/>
        <v>0</v>
      </c>
      <c r="J182" s="37"/>
    </row>
    <row r="183" spans="1:10">
      <c r="A183" s="200" t="str">
        <f t="shared" si="57"/>
        <v>B 8</v>
      </c>
      <c r="B183" s="236">
        <f t="shared" si="57"/>
        <v>0</v>
      </c>
      <c r="C183" s="201">
        <f t="shared" si="58"/>
        <v>0</v>
      </c>
      <c r="D183" s="201">
        <f t="shared" si="59"/>
        <v>0</v>
      </c>
      <c r="E183" s="201">
        <f t="shared" si="60"/>
        <v>0</v>
      </c>
      <c r="F183" s="201">
        <f t="shared" si="61"/>
        <v>203</v>
      </c>
      <c r="G183" s="201">
        <f t="shared" si="62"/>
        <v>0</v>
      </c>
      <c r="H183" s="201">
        <f t="shared" si="63"/>
        <v>0</v>
      </c>
      <c r="I183" s="194">
        <f t="shared" si="64"/>
        <v>0</v>
      </c>
      <c r="J183" s="37"/>
    </row>
    <row r="184" spans="1:10">
      <c r="A184" s="199" t="str">
        <f t="shared" si="57"/>
        <v>B 9</v>
      </c>
      <c r="B184" s="235">
        <f t="shared" si="57"/>
        <v>0</v>
      </c>
      <c r="C184" s="201">
        <f t="shared" si="58"/>
        <v>0</v>
      </c>
      <c r="D184" s="201">
        <f t="shared" si="59"/>
        <v>0</v>
      </c>
      <c r="E184" s="201">
        <f t="shared" si="60"/>
        <v>0</v>
      </c>
      <c r="F184" s="201">
        <f t="shared" si="61"/>
        <v>203</v>
      </c>
      <c r="G184" s="201">
        <f t="shared" si="62"/>
        <v>0</v>
      </c>
      <c r="H184" s="201">
        <f t="shared" si="63"/>
        <v>0</v>
      </c>
      <c r="I184" s="194">
        <f t="shared" si="64"/>
        <v>0</v>
      </c>
      <c r="J184" s="37"/>
    </row>
    <row r="185" spans="1:10">
      <c r="A185" s="200" t="str">
        <f t="shared" si="57"/>
        <v>B 10</v>
      </c>
      <c r="B185" s="236">
        <f t="shared" si="57"/>
        <v>0</v>
      </c>
      <c r="C185" s="201">
        <f t="shared" si="58"/>
        <v>0</v>
      </c>
      <c r="D185" s="201">
        <f t="shared" si="59"/>
        <v>0</v>
      </c>
      <c r="E185" s="201">
        <f t="shared" si="60"/>
        <v>0</v>
      </c>
      <c r="F185" s="201">
        <f t="shared" si="61"/>
        <v>203</v>
      </c>
      <c r="G185" s="201">
        <f t="shared" si="62"/>
        <v>0</v>
      </c>
      <c r="H185" s="201">
        <f t="shared" si="63"/>
        <v>0</v>
      </c>
      <c r="I185" s="194">
        <f t="shared" si="64"/>
        <v>0</v>
      </c>
      <c r="J185" s="37"/>
    </row>
    <row r="186" spans="1:10">
      <c r="A186" s="199" t="str">
        <f t="shared" si="57"/>
        <v>B 11</v>
      </c>
      <c r="B186" s="235">
        <f t="shared" si="57"/>
        <v>0</v>
      </c>
      <c r="C186" s="201">
        <f t="shared" si="58"/>
        <v>0</v>
      </c>
      <c r="D186" s="201">
        <f t="shared" si="59"/>
        <v>0</v>
      </c>
      <c r="E186" s="201">
        <f t="shared" si="60"/>
        <v>0</v>
      </c>
      <c r="F186" s="201">
        <f t="shared" si="61"/>
        <v>203</v>
      </c>
      <c r="G186" s="201">
        <f t="shared" si="62"/>
        <v>0</v>
      </c>
      <c r="H186" s="201">
        <f t="shared" si="63"/>
        <v>0</v>
      </c>
      <c r="I186" s="194">
        <f t="shared" si="64"/>
        <v>0</v>
      </c>
      <c r="J186" s="37"/>
    </row>
    <row r="187" spans="1:10">
      <c r="A187" s="200" t="str">
        <f t="shared" si="57"/>
        <v>B 12</v>
      </c>
      <c r="B187" s="236">
        <f t="shared" si="57"/>
        <v>0</v>
      </c>
      <c r="C187" s="201">
        <f t="shared" si="58"/>
        <v>0</v>
      </c>
      <c r="D187" s="201">
        <f t="shared" si="59"/>
        <v>0</v>
      </c>
      <c r="E187" s="201">
        <f t="shared" si="60"/>
        <v>0</v>
      </c>
      <c r="F187" s="201">
        <f t="shared" si="61"/>
        <v>203</v>
      </c>
      <c r="G187" s="201">
        <f t="shared" si="62"/>
        <v>0</v>
      </c>
      <c r="H187" s="201">
        <f t="shared" si="63"/>
        <v>0</v>
      </c>
      <c r="I187" s="194">
        <f t="shared" si="64"/>
        <v>0</v>
      </c>
      <c r="J187" s="37"/>
    </row>
    <row r="188" spans="1:10">
      <c r="A188" s="199" t="str">
        <f t="shared" si="57"/>
        <v>B 13</v>
      </c>
      <c r="B188" s="235">
        <f t="shared" si="57"/>
        <v>0</v>
      </c>
      <c r="C188" s="201">
        <f t="shared" si="58"/>
        <v>0</v>
      </c>
      <c r="D188" s="201">
        <f t="shared" si="59"/>
        <v>0</v>
      </c>
      <c r="E188" s="201">
        <f t="shared" si="60"/>
        <v>0</v>
      </c>
      <c r="F188" s="201">
        <f t="shared" si="61"/>
        <v>203</v>
      </c>
      <c r="G188" s="201">
        <f t="shared" si="62"/>
        <v>0</v>
      </c>
      <c r="H188" s="201">
        <f t="shared" si="63"/>
        <v>0</v>
      </c>
      <c r="I188" s="194">
        <f t="shared" si="64"/>
        <v>0</v>
      </c>
      <c r="J188" s="37"/>
    </row>
    <row r="189" spans="1:10">
      <c r="A189" s="200" t="str">
        <f t="shared" si="57"/>
        <v>B 14</v>
      </c>
      <c r="B189" s="236">
        <f t="shared" si="57"/>
        <v>0</v>
      </c>
      <c r="C189" s="201">
        <f t="shared" si="58"/>
        <v>0</v>
      </c>
      <c r="D189" s="201">
        <f t="shared" si="59"/>
        <v>0</v>
      </c>
      <c r="E189" s="201">
        <f t="shared" si="60"/>
        <v>0</v>
      </c>
      <c r="F189" s="201">
        <f t="shared" si="61"/>
        <v>203</v>
      </c>
      <c r="G189" s="201">
        <f t="shared" si="62"/>
        <v>0</v>
      </c>
      <c r="H189" s="201">
        <f t="shared" si="63"/>
        <v>0</v>
      </c>
      <c r="I189" s="194">
        <f t="shared" si="64"/>
        <v>0</v>
      </c>
      <c r="J189" s="37"/>
    </row>
    <row r="190" spans="1:10">
      <c r="A190" s="199" t="str">
        <f t="shared" si="57"/>
        <v>B 15</v>
      </c>
      <c r="B190" s="235">
        <f t="shared" si="57"/>
        <v>0</v>
      </c>
      <c r="C190" s="201">
        <f t="shared" si="58"/>
        <v>0</v>
      </c>
      <c r="D190" s="201">
        <f t="shared" si="59"/>
        <v>0</v>
      </c>
      <c r="E190" s="201">
        <f t="shared" si="60"/>
        <v>0</v>
      </c>
      <c r="F190" s="201">
        <f t="shared" si="61"/>
        <v>203</v>
      </c>
      <c r="G190" s="201">
        <f t="shared" si="62"/>
        <v>0</v>
      </c>
      <c r="H190" s="201">
        <f t="shared" si="63"/>
        <v>0</v>
      </c>
      <c r="I190" s="194">
        <f t="shared" si="64"/>
        <v>0</v>
      </c>
      <c r="J190" s="37"/>
    </row>
    <row r="191" spans="1:10">
      <c r="A191" s="200" t="str">
        <f t="shared" si="57"/>
        <v>B 16</v>
      </c>
      <c r="B191" s="236">
        <f t="shared" si="57"/>
        <v>0</v>
      </c>
      <c r="C191" s="201">
        <f t="shared" si="58"/>
        <v>0</v>
      </c>
      <c r="D191" s="201">
        <f t="shared" si="59"/>
        <v>0</v>
      </c>
      <c r="E191" s="201">
        <f t="shared" si="60"/>
        <v>0</v>
      </c>
      <c r="F191" s="201">
        <f t="shared" si="61"/>
        <v>203</v>
      </c>
      <c r="G191" s="201">
        <f t="shared" si="62"/>
        <v>0</v>
      </c>
      <c r="H191" s="201">
        <f t="shared" si="63"/>
        <v>0</v>
      </c>
      <c r="I191" s="194">
        <f t="shared" si="64"/>
        <v>0</v>
      </c>
      <c r="J191" s="37"/>
    </row>
    <row r="192" spans="1:10">
      <c r="A192" s="199" t="str">
        <f t="shared" si="57"/>
        <v>B 17</v>
      </c>
      <c r="B192" s="235">
        <f t="shared" si="57"/>
        <v>0</v>
      </c>
      <c r="C192" s="201">
        <f t="shared" si="58"/>
        <v>0</v>
      </c>
      <c r="D192" s="201">
        <f t="shared" si="59"/>
        <v>0</v>
      </c>
      <c r="E192" s="201">
        <f t="shared" si="60"/>
        <v>0</v>
      </c>
      <c r="F192" s="201">
        <f t="shared" si="61"/>
        <v>203</v>
      </c>
      <c r="G192" s="201">
        <f t="shared" si="62"/>
        <v>0</v>
      </c>
      <c r="H192" s="201">
        <f t="shared" si="63"/>
        <v>0</v>
      </c>
      <c r="I192" s="194">
        <f t="shared" si="64"/>
        <v>0</v>
      </c>
      <c r="J192" s="37"/>
    </row>
    <row r="193" spans="1:12">
      <c r="A193" s="200" t="str">
        <f t="shared" ref="A193:B200" si="65">A157</f>
        <v>B 18</v>
      </c>
      <c r="B193" s="236">
        <f t="shared" si="65"/>
        <v>0</v>
      </c>
      <c r="C193" s="201">
        <f t="shared" si="58"/>
        <v>0</v>
      </c>
      <c r="D193" s="201">
        <f t="shared" si="59"/>
        <v>0</v>
      </c>
      <c r="E193" s="201">
        <f t="shared" si="60"/>
        <v>0</v>
      </c>
      <c r="F193" s="201">
        <f t="shared" si="61"/>
        <v>203</v>
      </c>
      <c r="G193" s="201">
        <f t="shared" si="62"/>
        <v>0</v>
      </c>
      <c r="H193" s="201">
        <f t="shared" si="63"/>
        <v>0</v>
      </c>
      <c r="I193" s="194">
        <f t="shared" si="64"/>
        <v>0</v>
      </c>
      <c r="J193" s="37"/>
    </row>
    <row r="194" spans="1:12">
      <c r="A194" s="199" t="str">
        <f t="shared" si="65"/>
        <v>B 19</v>
      </c>
      <c r="B194" s="235">
        <f t="shared" si="65"/>
        <v>0</v>
      </c>
      <c r="C194" s="201">
        <f t="shared" si="58"/>
        <v>0</v>
      </c>
      <c r="D194" s="201">
        <f t="shared" si="59"/>
        <v>0</v>
      </c>
      <c r="E194" s="201">
        <f t="shared" si="60"/>
        <v>0</v>
      </c>
      <c r="F194" s="201">
        <f t="shared" si="61"/>
        <v>203</v>
      </c>
      <c r="G194" s="201">
        <f t="shared" si="62"/>
        <v>0</v>
      </c>
      <c r="H194" s="201">
        <f t="shared" si="63"/>
        <v>0</v>
      </c>
      <c r="I194" s="194">
        <f t="shared" si="64"/>
        <v>0</v>
      </c>
      <c r="J194" s="37"/>
    </row>
    <row r="195" spans="1:12">
      <c r="A195" s="200" t="str">
        <f t="shared" si="65"/>
        <v>B 20</v>
      </c>
      <c r="B195" s="236">
        <f t="shared" si="65"/>
        <v>0</v>
      </c>
      <c r="C195" s="201">
        <f t="shared" si="58"/>
        <v>0</v>
      </c>
      <c r="D195" s="201">
        <f t="shared" si="59"/>
        <v>0</v>
      </c>
      <c r="E195" s="201">
        <f t="shared" si="60"/>
        <v>0</v>
      </c>
      <c r="F195" s="201">
        <f t="shared" si="61"/>
        <v>203</v>
      </c>
      <c r="G195" s="201">
        <f t="shared" si="62"/>
        <v>0</v>
      </c>
      <c r="H195" s="201">
        <f t="shared" si="63"/>
        <v>0</v>
      </c>
      <c r="I195" s="194">
        <f t="shared" si="64"/>
        <v>0</v>
      </c>
      <c r="J195" s="37"/>
    </row>
    <row r="196" spans="1:12">
      <c r="A196" s="199" t="str">
        <f t="shared" si="65"/>
        <v>B 21</v>
      </c>
      <c r="B196" s="235">
        <f t="shared" si="65"/>
        <v>0</v>
      </c>
      <c r="C196" s="201">
        <f t="shared" si="58"/>
        <v>0</v>
      </c>
      <c r="D196" s="201">
        <f t="shared" si="59"/>
        <v>0</v>
      </c>
      <c r="E196" s="201">
        <f t="shared" si="60"/>
        <v>0</v>
      </c>
      <c r="F196" s="201">
        <f t="shared" si="61"/>
        <v>203</v>
      </c>
      <c r="G196" s="201">
        <f t="shared" si="62"/>
        <v>0</v>
      </c>
      <c r="H196" s="201">
        <f t="shared" si="63"/>
        <v>0</v>
      </c>
      <c r="I196" s="194">
        <f t="shared" si="64"/>
        <v>0</v>
      </c>
      <c r="J196" s="37"/>
    </row>
    <row r="197" spans="1:12">
      <c r="A197" s="200" t="str">
        <f t="shared" si="65"/>
        <v>B 22</v>
      </c>
      <c r="B197" s="236">
        <f t="shared" si="65"/>
        <v>0</v>
      </c>
      <c r="C197" s="201">
        <f t="shared" si="58"/>
        <v>0</v>
      </c>
      <c r="D197" s="201">
        <f t="shared" si="59"/>
        <v>0</v>
      </c>
      <c r="E197" s="201">
        <f t="shared" si="60"/>
        <v>0</v>
      </c>
      <c r="F197" s="201">
        <f t="shared" si="61"/>
        <v>203</v>
      </c>
      <c r="G197" s="201">
        <f t="shared" si="62"/>
        <v>0</v>
      </c>
      <c r="H197" s="201">
        <f t="shared" si="63"/>
        <v>0</v>
      </c>
      <c r="I197" s="194">
        <f t="shared" si="64"/>
        <v>0</v>
      </c>
      <c r="J197" s="37"/>
    </row>
    <row r="198" spans="1:12">
      <c r="A198" s="199" t="str">
        <f t="shared" si="65"/>
        <v>B 23</v>
      </c>
      <c r="B198" s="235">
        <f t="shared" si="65"/>
        <v>0</v>
      </c>
      <c r="C198" s="201">
        <f t="shared" si="58"/>
        <v>0</v>
      </c>
      <c r="D198" s="201">
        <f t="shared" si="59"/>
        <v>0</v>
      </c>
      <c r="E198" s="201">
        <f t="shared" si="60"/>
        <v>0</v>
      </c>
      <c r="F198" s="201">
        <f t="shared" si="61"/>
        <v>203</v>
      </c>
      <c r="G198" s="201">
        <f t="shared" si="62"/>
        <v>0</v>
      </c>
      <c r="H198" s="201">
        <f t="shared" si="63"/>
        <v>0</v>
      </c>
      <c r="I198" s="194">
        <f t="shared" si="64"/>
        <v>0</v>
      </c>
      <c r="J198" s="37"/>
    </row>
    <row r="199" spans="1:12">
      <c r="A199" s="200" t="str">
        <f t="shared" si="65"/>
        <v>B 24</v>
      </c>
      <c r="B199" s="236">
        <f t="shared" si="65"/>
        <v>0</v>
      </c>
      <c r="C199" s="201">
        <f t="shared" si="58"/>
        <v>0</v>
      </c>
      <c r="D199" s="201">
        <f t="shared" si="59"/>
        <v>0</v>
      </c>
      <c r="E199" s="201">
        <f t="shared" si="60"/>
        <v>0</v>
      </c>
      <c r="F199" s="201">
        <f t="shared" si="61"/>
        <v>203</v>
      </c>
      <c r="G199" s="201">
        <f t="shared" si="62"/>
        <v>0</v>
      </c>
      <c r="H199" s="201">
        <f t="shared" si="63"/>
        <v>0</v>
      </c>
      <c r="I199" s="194">
        <f t="shared" si="64"/>
        <v>0</v>
      </c>
      <c r="J199" s="37"/>
    </row>
    <row r="200" spans="1:12">
      <c r="A200" s="199" t="str">
        <f t="shared" si="65"/>
        <v>B 25</v>
      </c>
      <c r="B200" s="235">
        <f t="shared" si="65"/>
        <v>0</v>
      </c>
      <c r="C200" s="201">
        <f>C164</f>
        <v>0</v>
      </c>
      <c r="D200" s="201">
        <f>E128</f>
        <v>0</v>
      </c>
      <c r="E200" s="201">
        <f t="shared" si="60"/>
        <v>0</v>
      </c>
      <c r="F200" s="201">
        <f t="shared" si="61"/>
        <v>203</v>
      </c>
      <c r="G200" s="201">
        <f t="shared" si="62"/>
        <v>0</v>
      </c>
      <c r="H200" s="201">
        <f t="shared" si="63"/>
        <v>0</v>
      </c>
      <c r="I200" s="194">
        <f t="shared" si="64"/>
        <v>0</v>
      </c>
      <c r="J200" s="37"/>
    </row>
    <row r="201" spans="1:12" ht="18.75">
      <c r="A201" s="335"/>
      <c r="B201" s="59"/>
      <c r="C201" s="203">
        <f>SUM(C176:C200)</f>
        <v>168</v>
      </c>
      <c r="D201" s="203">
        <f>SUM(D176:D200)</f>
        <v>23.520000000000003</v>
      </c>
      <c r="E201" s="204">
        <f t="shared" si="60"/>
        <v>0.14000000000000001</v>
      </c>
      <c r="F201" s="202"/>
      <c r="G201" s="202"/>
      <c r="H201" s="202"/>
      <c r="I201" s="337">
        <f>SUM(I176:I200)</f>
        <v>4780.1118139534883</v>
      </c>
      <c r="J201" s="37"/>
    </row>
    <row r="202" spans="1:12" ht="15.75" thickBot="1">
      <c r="A202" s="338"/>
      <c r="B202" s="339"/>
      <c r="C202" s="340" t="s">
        <v>49</v>
      </c>
      <c r="D202" s="340" t="s">
        <v>49</v>
      </c>
      <c r="E202" s="340" t="s">
        <v>49</v>
      </c>
      <c r="F202" s="58"/>
      <c r="G202" s="58"/>
      <c r="H202" s="58"/>
      <c r="I202" s="343" t="s">
        <v>49</v>
      </c>
      <c r="L202" s="354"/>
    </row>
    <row r="203" spans="1:12">
      <c r="B203" s="284"/>
      <c r="C203" s="37"/>
      <c r="D203" s="37"/>
      <c r="E203" s="37"/>
      <c r="F203" s="37"/>
      <c r="G203" s="37"/>
      <c r="H203" s="37"/>
      <c r="I203" s="37"/>
    </row>
    <row r="308" spans="1:28" hidden="1">
      <c r="A308" s="286" t="s">
        <v>449</v>
      </c>
    </row>
    <row r="309" spans="1:28" hidden="1">
      <c r="B309" s="284"/>
    </row>
    <row r="310" spans="1:28" hidden="1">
      <c r="A310" s="281" t="s">
        <v>401</v>
      </c>
      <c r="B310" s="286"/>
      <c r="C310" s="275"/>
    </row>
    <row r="311" spans="1:28" ht="19.5" hidden="1" thickBot="1">
      <c r="A311" s="281" t="s">
        <v>15</v>
      </c>
      <c r="B311" s="286" t="s">
        <v>16</v>
      </c>
      <c r="C311" s="290" t="s">
        <v>405</v>
      </c>
      <c r="D311" s="127"/>
      <c r="E311" s="127"/>
      <c r="F311" s="127"/>
      <c r="G311" s="224"/>
      <c r="H311" s="224"/>
      <c r="I311" s="224"/>
      <c r="J311" s="224"/>
      <c r="K311" s="224"/>
    </row>
    <row r="312" spans="1:28" ht="24.95" hidden="1" customHeight="1">
      <c r="A312" s="583" t="s">
        <v>2</v>
      </c>
      <c r="B312" s="585" t="s">
        <v>394</v>
      </c>
      <c r="C312" s="48" t="s">
        <v>395</v>
      </c>
      <c r="D312" s="48" t="s">
        <v>396</v>
      </c>
      <c r="E312" s="48" t="s">
        <v>397</v>
      </c>
      <c r="F312" s="626" t="s">
        <v>19</v>
      </c>
      <c r="H312" s="37"/>
      <c r="J312" s="275"/>
      <c r="K312" s="282"/>
      <c r="M312" s="283"/>
      <c r="R312" s="268"/>
      <c r="S312" s="268"/>
      <c r="T312" s="389" t="s">
        <v>3</v>
      </c>
      <c r="V312" s="624" t="s">
        <v>19</v>
      </c>
      <c r="Y312" s="268"/>
      <c r="Z312" s="268"/>
      <c r="AA312" s="268"/>
      <c r="AB312" s="268"/>
    </row>
    <row r="313" spans="1:28" ht="24.95" hidden="1" customHeight="1" thickBot="1">
      <c r="A313" s="584"/>
      <c r="B313" s="586"/>
      <c r="C313" s="138" t="s">
        <v>408</v>
      </c>
      <c r="D313" s="138" t="s">
        <v>408</v>
      </c>
      <c r="E313" s="139" t="s">
        <v>409</v>
      </c>
      <c r="F313" s="590"/>
      <c r="H313" s="37"/>
      <c r="J313" s="275"/>
      <c r="K313" s="282"/>
      <c r="R313" s="268"/>
      <c r="S313" s="268"/>
      <c r="T313" s="390" t="s">
        <v>108</v>
      </c>
      <c r="V313" s="625"/>
      <c r="Y313" s="268"/>
      <c r="Z313" s="268"/>
      <c r="AA313" s="268"/>
      <c r="AB313" s="268"/>
    </row>
    <row r="314" spans="1:28" hidden="1">
      <c r="A314" s="199">
        <v>1</v>
      </c>
      <c r="B314" s="287" t="s">
        <v>187</v>
      </c>
      <c r="C314" s="373">
        <f>Mat!C64</f>
        <v>0</v>
      </c>
      <c r="D314" s="373">
        <f>Mat!D64</f>
        <v>0</v>
      </c>
      <c r="E314" s="374">
        <f>Mat!E64</f>
        <v>0</v>
      </c>
      <c r="F314" s="194">
        <f>V314</f>
        <v>0</v>
      </c>
      <c r="G314" s="122"/>
      <c r="H314" s="122"/>
      <c r="I314" s="122"/>
      <c r="J314" s="275"/>
      <c r="K314" s="282"/>
      <c r="L314" s="122"/>
      <c r="M314" s="122"/>
      <c r="N314" s="122"/>
      <c r="O314" s="122"/>
      <c r="P314" s="122"/>
      <c r="Q314" s="122"/>
      <c r="R314" s="122"/>
      <c r="S314" s="122"/>
      <c r="T314" s="388">
        <f>IF(D314=0,0,ROUNDDOWN(C314/D314,1))</f>
        <v>0</v>
      </c>
      <c r="V314" s="388">
        <f t="shared" ref="V314:V338" si="66">IF(OR(C314=0,D314=0),0,IF(T314&lt;0.1,1,IF(E314=0,VLOOKUP(T314,hew,2),IF(E314=10,VLOOKUP(T314,hew,3),IF(E314=20,VLOOKUP(T314,hew,4),IF(E314=30,VLOOKUP(T314,hew,5),IF(E314=40,VLOOKUP(T314,hew,6),IF(E314=50,VLOOKUP(T314,hew,7)))))))))</f>
        <v>0</v>
      </c>
    </row>
    <row r="315" spans="1:28" hidden="1">
      <c r="A315" s="200">
        <v>2</v>
      </c>
      <c r="B315" s="39" t="s">
        <v>188</v>
      </c>
      <c r="C315" s="377">
        <f>Mat!C65</f>
        <v>0</v>
      </c>
      <c r="D315" s="377">
        <f>Mat!D65</f>
        <v>0</v>
      </c>
      <c r="E315" s="375">
        <f>Mat!E65</f>
        <v>0</v>
      </c>
      <c r="F315" s="189">
        <f t="shared" ref="F315:F338" si="67">V315</f>
        <v>0</v>
      </c>
      <c r="G315" s="122"/>
      <c r="H315" s="122"/>
      <c r="I315" s="122"/>
      <c r="J315" s="275"/>
      <c r="K315" s="282"/>
      <c r="L315" s="122"/>
      <c r="M315" s="122"/>
      <c r="N315" s="122"/>
      <c r="O315" s="122"/>
      <c r="P315" s="122"/>
      <c r="Q315" s="122"/>
      <c r="R315" s="122"/>
      <c r="S315" s="122"/>
      <c r="T315" s="388">
        <f t="shared" ref="T315:T338" si="68">IF(D315=0,0,ROUNDDOWN(C315/D315,1))</f>
        <v>0</v>
      </c>
      <c r="V315" s="388">
        <f t="shared" si="66"/>
        <v>0</v>
      </c>
    </row>
    <row r="316" spans="1:28" hidden="1">
      <c r="A316" s="200">
        <v>3</v>
      </c>
      <c r="B316" s="39" t="s">
        <v>189</v>
      </c>
      <c r="C316" s="377">
        <f>Mat!C66</f>
        <v>0</v>
      </c>
      <c r="D316" s="377">
        <f>Mat!D66</f>
        <v>0</v>
      </c>
      <c r="E316" s="375">
        <f>Mat!E66</f>
        <v>0</v>
      </c>
      <c r="F316" s="189">
        <f t="shared" si="67"/>
        <v>0</v>
      </c>
      <c r="G316" s="122"/>
      <c r="H316" s="122"/>
      <c r="I316" s="122"/>
      <c r="J316" s="275"/>
      <c r="K316" s="282"/>
      <c r="L316" s="122"/>
      <c r="M316" s="122"/>
      <c r="N316" s="122"/>
      <c r="O316" s="122"/>
      <c r="P316" s="122"/>
      <c r="Q316" s="122"/>
      <c r="R316" s="122"/>
      <c r="S316" s="122"/>
      <c r="T316" s="388">
        <f t="shared" si="68"/>
        <v>0</v>
      </c>
      <c r="V316" s="388">
        <f t="shared" si="66"/>
        <v>0</v>
      </c>
    </row>
    <row r="317" spans="1:28" hidden="1">
      <c r="A317" s="200">
        <v>4</v>
      </c>
      <c r="B317" s="39" t="s">
        <v>305</v>
      </c>
      <c r="C317" s="377">
        <f>Mat!C67</f>
        <v>0</v>
      </c>
      <c r="D317" s="377">
        <f>Mat!D67</f>
        <v>0</v>
      </c>
      <c r="E317" s="375">
        <f>Mat!E67</f>
        <v>0</v>
      </c>
      <c r="F317" s="189">
        <f t="shared" si="67"/>
        <v>0</v>
      </c>
      <c r="G317" s="122"/>
      <c r="H317" s="122"/>
      <c r="I317" s="122"/>
      <c r="J317" s="275"/>
      <c r="K317" s="282"/>
      <c r="L317" s="122"/>
      <c r="M317" s="122"/>
      <c r="N317" s="122"/>
      <c r="O317" s="122"/>
      <c r="P317" s="122"/>
      <c r="Q317" s="122"/>
      <c r="R317" s="122"/>
      <c r="S317" s="122"/>
      <c r="T317" s="388">
        <f t="shared" si="68"/>
        <v>0</v>
      </c>
      <c r="V317" s="388">
        <f t="shared" si="66"/>
        <v>0</v>
      </c>
    </row>
    <row r="318" spans="1:28" hidden="1">
      <c r="A318" s="200">
        <v>5</v>
      </c>
      <c r="B318" s="39" t="s">
        <v>306</v>
      </c>
      <c r="C318" s="377">
        <f>Mat!C68</f>
        <v>0</v>
      </c>
      <c r="D318" s="377">
        <f>Mat!D68</f>
        <v>0</v>
      </c>
      <c r="E318" s="375">
        <f>Mat!E68</f>
        <v>0</v>
      </c>
      <c r="F318" s="189">
        <f t="shared" si="67"/>
        <v>0</v>
      </c>
      <c r="G318" s="122"/>
      <c r="H318" s="122"/>
      <c r="I318" s="122"/>
      <c r="J318" s="275"/>
      <c r="K318" s="282"/>
      <c r="L318" s="122"/>
      <c r="M318" s="122"/>
      <c r="N318" s="122"/>
      <c r="O318" s="122"/>
      <c r="P318" s="122"/>
      <c r="Q318" s="122"/>
      <c r="R318" s="122"/>
      <c r="S318" s="122"/>
      <c r="T318" s="388">
        <f t="shared" si="68"/>
        <v>0</v>
      </c>
      <c r="V318" s="388">
        <f t="shared" si="66"/>
        <v>0</v>
      </c>
    </row>
    <row r="319" spans="1:28" hidden="1">
      <c r="A319" s="200">
        <v>6</v>
      </c>
      <c r="B319" s="39" t="s">
        <v>307</v>
      </c>
      <c r="C319" s="377">
        <f>Mat!C69</f>
        <v>0</v>
      </c>
      <c r="D319" s="377">
        <f>Mat!D69</f>
        <v>0</v>
      </c>
      <c r="E319" s="375">
        <f>Mat!E69</f>
        <v>0</v>
      </c>
      <c r="F319" s="189">
        <f t="shared" si="67"/>
        <v>0</v>
      </c>
      <c r="G319" s="122"/>
      <c r="H319" s="122"/>
      <c r="I319" s="122"/>
      <c r="J319" s="275"/>
      <c r="K319" s="282"/>
      <c r="L319" s="122"/>
      <c r="M319" s="122"/>
      <c r="N319" s="122"/>
      <c r="O319" s="122"/>
      <c r="P319" s="122"/>
      <c r="Q319" s="122"/>
      <c r="R319" s="122"/>
      <c r="S319" s="122"/>
      <c r="T319" s="388">
        <f t="shared" si="68"/>
        <v>0</v>
      </c>
      <c r="V319" s="388">
        <f t="shared" si="66"/>
        <v>0</v>
      </c>
    </row>
    <row r="320" spans="1:28" hidden="1">
      <c r="A320" s="200">
        <v>7</v>
      </c>
      <c r="B320" s="39" t="s">
        <v>308</v>
      </c>
      <c r="C320" s="377">
        <f>Mat!C70</f>
        <v>0</v>
      </c>
      <c r="D320" s="377">
        <f>Mat!D70</f>
        <v>0</v>
      </c>
      <c r="E320" s="375">
        <f>Mat!E70</f>
        <v>0</v>
      </c>
      <c r="F320" s="189">
        <f t="shared" si="67"/>
        <v>0</v>
      </c>
      <c r="G320" s="122"/>
      <c r="H320" s="122"/>
      <c r="I320" s="122"/>
      <c r="J320" s="275"/>
      <c r="K320" s="282"/>
      <c r="L320" s="122"/>
      <c r="M320" s="122"/>
      <c r="N320" s="122"/>
      <c r="O320" s="122"/>
      <c r="P320" s="122"/>
      <c r="Q320" s="122"/>
      <c r="R320" s="122"/>
      <c r="S320" s="122"/>
      <c r="T320" s="388">
        <f t="shared" si="68"/>
        <v>0</v>
      </c>
      <c r="V320" s="388">
        <f t="shared" si="66"/>
        <v>0</v>
      </c>
    </row>
    <row r="321" spans="1:22" hidden="1">
      <c r="A321" s="200">
        <v>8</v>
      </c>
      <c r="B321" s="39" t="s">
        <v>309</v>
      </c>
      <c r="C321" s="377">
        <f>Mat!C71</f>
        <v>0</v>
      </c>
      <c r="D321" s="377">
        <f>Mat!D71</f>
        <v>0</v>
      </c>
      <c r="E321" s="375">
        <f>Mat!E71</f>
        <v>0</v>
      </c>
      <c r="F321" s="189">
        <f t="shared" si="67"/>
        <v>0</v>
      </c>
      <c r="G321" s="122"/>
      <c r="H321" s="122"/>
      <c r="I321" s="122"/>
      <c r="J321" s="275"/>
      <c r="K321" s="282"/>
      <c r="L321" s="122"/>
      <c r="M321" s="122"/>
      <c r="N321" s="122"/>
      <c r="O321" s="122"/>
      <c r="P321" s="122"/>
      <c r="Q321" s="122"/>
      <c r="R321" s="122"/>
      <c r="S321" s="122"/>
      <c r="T321" s="388">
        <f t="shared" si="68"/>
        <v>0</v>
      </c>
      <c r="V321" s="388">
        <f t="shared" si="66"/>
        <v>0</v>
      </c>
    </row>
    <row r="322" spans="1:22" hidden="1">
      <c r="A322" s="200">
        <v>9</v>
      </c>
      <c r="B322" s="39" t="s">
        <v>310</v>
      </c>
      <c r="C322" s="377">
        <f>Mat!C72</f>
        <v>0</v>
      </c>
      <c r="D322" s="377">
        <f>Mat!D72</f>
        <v>0</v>
      </c>
      <c r="E322" s="375">
        <f>Mat!E72</f>
        <v>0</v>
      </c>
      <c r="F322" s="189">
        <f t="shared" si="67"/>
        <v>0</v>
      </c>
      <c r="G322" s="122"/>
      <c r="H322" s="122"/>
      <c r="I322" s="122"/>
      <c r="J322" s="275"/>
      <c r="K322" s="282"/>
      <c r="L322" s="122"/>
      <c r="M322" s="122"/>
      <c r="N322" s="122"/>
      <c r="O322" s="122"/>
      <c r="P322" s="122"/>
      <c r="Q322" s="122"/>
      <c r="R322" s="122"/>
      <c r="S322" s="122"/>
      <c r="T322" s="388">
        <f t="shared" si="68"/>
        <v>0</v>
      </c>
      <c r="V322" s="388">
        <f t="shared" si="66"/>
        <v>0</v>
      </c>
    </row>
    <row r="323" spans="1:22" hidden="1">
      <c r="A323" s="200">
        <v>10</v>
      </c>
      <c r="B323" s="39" t="s">
        <v>311</v>
      </c>
      <c r="C323" s="377">
        <f>Mat!C73</f>
        <v>0</v>
      </c>
      <c r="D323" s="377">
        <f>Mat!D73</f>
        <v>0</v>
      </c>
      <c r="E323" s="375">
        <f>Mat!E73</f>
        <v>0</v>
      </c>
      <c r="F323" s="189">
        <f t="shared" si="67"/>
        <v>0</v>
      </c>
      <c r="G323" s="122"/>
      <c r="H323" s="122"/>
      <c r="I323" s="122"/>
      <c r="J323" s="283"/>
      <c r="K323" s="280"/>
      <c r="L323" s="122"/>
      <c r="M323" s="122"/>
      <c r="N323" s="122"/>
      <c r="O323" s="122"/>
      <c r="P323" s="122"/>
      <c r="Q323" s="122"/>
      <c r="R323" s="122"/>
      <c r="S323" s="122"/>
      <c r="T323" s="388">
        <f t="shared" si="68"/>
        <v>0</v>
      </c>
      <c r="V323" s="388">
        <f t="shared" si="66"/>
        <v>0</v>
      </c>
    </row>
    <row r="324" spans="1:22" hidden="1">
      <c r="A324" s="200">
        <v>11</v>
      </c>
      <c r="B324" s="39" t="s">
        <v>342</v>
      </c>
      <c r="C324" s="377">
        <f>Mat!C74</f>
        <v>0</v>
      </c>
      <c r="D324" s="377">
        <f>Mat!D74</f>
        <v>0</v>
      </c>
      <c r="E324" s="375">
        <f>Mat!E74</f>
        <v>0</v>
      </c>
      <c r="F324" s="189">
        <f t="shared" si="67"/>
        <v>0</v>
      </c>
      <c r="G324" s="122"/>
      <c r="H324" s="122"/>
      <c r="I324" s="122"/>
      <c r="J324" s="275"/>
      <c r="K324" s="275"/>
      <c r="L324" s="122"/>
      <c r="M324" s="122"/>
      <c r="N324" s="122"/>
      <c r="O324" s="122"/>
      <c r="P324" s="122"/>
      <c r="Q324" s="122"/>
      <c r="R324" s="122"/>
      <c r="S324" s="122"/>
      <c r="T324" s="388">
        <f t="shared" si="68"/>
        <v>0</v>
      </c>
      <c r="V324" s="388">
        <f t="shared" si="66"/>
        <v>0</v>
      </c>
    </row>
    <row r="325" spans="1:22" hidden="1">
      <c r="A325" s="200">
        <v>12</v>
      </c>
      <c r="B325" s="39" t="s">
        <v>343</v>
      </c>
      <c r="C325" s="377">
        <f>Mat!C75</f>
        <v>0</v>
      </c>
      <c r="D325" s="377">
        <f>Mat!D75</f>
        <v>0</v>
      </c>
      <c r="E325" s="375">
        <f>Mat!E75</f>
        <v>0</v>
      </c>
      <c r="F325" s="189">
        <f t="shared" si="67"/>
        <v>0</v>
      </c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388">
        <f t="shared" si="68"/>
        <v>0</v>
      </c>
      <c r="V325" s="388">
        <f t="shared" si="66"/>
        <v>0</v>
      </c>
    </row>
    <row r="326" spans="1:22" hidden="1">
      <c r="A326" s="200">
        <v>13</v>
      </c>
      <c r="B326" s="39" t="s">
        <v>344</v>
      </c>
      <c r="C326" s="377">
        <f>Mat!C76</f>
        <v>0</v>
      </c>
      <c r="D326" s="377">
        <f>Mat!D76</f>
        <v>0</v>
      </c>
      <c r="E326" s="375">
        <f>Mat!E76</f>
        <v>0</v>
      </c>
      <c r="F326" s="189">
        <f t="shared" si="67"/>
        <v>0</v>
      </c>
      <c r="G326" s="122"/>
      <c r="L326" s="122"/>
      <c r="M326" s="122"/>
      <c r="N326" s="122"/>
      <c r="O326" s="122"/>
      <c r="P326" s="122"/>
      <c r="Q326" s="122"/>
      <c r="R326" s="122"/>
      <c r="S326" s="122"/>
      <c r="T326" s="388">
        <f t="shared" si="68"/>
        <v>0</v>
      </c>
      <c r="V326" s="388">
        <f t="shared" si="66"/>
        <v>0</v>
      </c>
    </row>
    <row r="327" spans="1:22" hidden="1">
      <c r="A327" s="200">
        <v>14</v>
      </c>
      <c r="B327" s="39" t="s">
        <v>345</v>
      </c>
      <c r="C327" s="377">
        <f>Mat!C77</f>
        <v>0</v>
      </c>
      <c r="D327" s="377">
        <f>Mat!D77</f>
        <v>0</v>
      </c>
      <c r="E327" s="375">
        <f>Mat!E77</f>
        <v>0</v>
      </c>
      <c r="F327" s="189">
        <f t="shared" si="67"/>
        <v>0</v>
      </c>
      <c r="G327" s="122"/>
      <c r="L327" s="122"/>
      <c r="M327" s="122"/>
      <c r="N327" s="122"/>
      <c r="O327" s="122"/>
      <c r="P327" s="122"/>
      <c r="Q327" s="122"/>
      <c r="R327" s="122"/>
      <c r="S327" s="122"/>
      <c r="T327" s="388">
        <f t="shared" si="68"/>
        <v>0</v>
      </c>
      <c r="V327" s="388">
        <f t="shared" si="66"/>
        <v>0</v>
      </c>
    </row>
    <row r="328" spans="1:22" hidden="1">
      <c r="A328" s="200">
        <v>15</v>
      </c>
      <c r="B328" s="39" t="s">
        <v>346</v>
      </c>
      <c r="C328" s="377">
        <f>Mat!C78</f>
        <v>0</v>
      </c>
      <c r="D328" s="377">
        <f>Mat!D78</f>
        <v>0</v>
      </c>
      <c r="E328" s="375">
        <f>Mat!E78</f>
        <v>0</v>
      </c>
      <c r="F328" s="189">
        <f t="shared" si="67"/>
        <v>0</v>
      </c>
      <c r="G328" s="122"/>
      <c r="L328" s="122"/>
      <c r="M328" s="122"/>
      <c r="N328" s="122"/>
      <c r="O328" s="122"/>
      <c r="P328" s="122"/>
      <c r="Q328" s="122"/>
      <c r="R328" s="122"/>
      <c r="S328" s="122"/>
      <c r="T328" s="388">
        <f t="shared" si="68"/>
        <v>0</v>
      </c>
      <c r="V328" s="388">
        <f t="shared" si="66"/>
        <v>0</v>
      </c>
    </row>
    <row r="329" spans="1:22" hidden="1">
      <c r="A329" s="200">
        <v>16</v>
      </c>
      <c r="B329" s="39" t="s">
        <v>347</v>
      </c>
      <c r="C329" s="377">
        <f>Mat!C79</f>
        <v>0</v>
      </c>
      <c r="D329" s="377">
        <f>Mat!D79</f>
        <v>0</v>
      </c>
      <c r="E329" s="375">
        <f>Mat!E79</f>
        <v>0</v>
      </c>
      <c r="F329" s="189">
        <f t="shared" si="67"/>
        <v>0</v>
      </c>
      <c r="G329" s="122"/>
      <c r="L329" s="122"/>
      <c r="M329" s="122"/>
      <c r="N329" s="122"/>
      <c r="O329" s="122"/>
      <c r="P329" s="122"/>
      <c r="Q329" s="122"/>
      <c r="R329" s="122"/>
      <c r="S329" s="122"/>
      <c r="T329" s="388">
        <f t="shared" si="68"/>
        <v>0</v>
      </c>
      <c r="V329" s="388">
        <f t="shared" si="66"/>
        <v>0</v>
      </c>
    </row>
    <row r="330" spans="1:22" hidden="1">
      <c r="A330" s="200">
        <v>17</v>
      </c>
      <c r="B330" s="39" t="s">
        <v>348</v>
      </c>
      <c r="C330" s="377">
        <f>Mat!C80</f>
        <v>0</v>
      </c>
      <c r="D330" s="377">
        <f>Mat!D80</f>
        <v>0</v>
      </c>
      <c r="E330" s="375">
        <f>Mat!E80</f>
        <v>0</v>
      </c>
      <c r="F330" s="189">
        <f t="shared" si="67"/>
        <v>0</v>
      </c>
      <c r="G330" s="122"/>
      <c r="L330" s="122"/>
      <c r="M330" s="122"/>
      <c r="N330" s="122"/>
      <c r="O330" s="122"/>
      <c r="P330" s="122"/>
      <c r="Q330" s="122"/>
      <c r="R330" s="122"/>
      <c r="S330" s="122"/>
      <c r="T330" s="388">
        <f t="shared" si="68"/>
        <v>0</v>
      </c>
      <c r="V330" s="388">
        <f t="shared" si="66"/>
        <v>0</v>
      </c>
    </row>
    <row r="331" spans="1:22" hidden="1">
      <c r="A331" s="200">
        <v>18</v>
      </c>
      <c r="B331" s="39" t="s">
        <v>349</v>
      </c>
      <c r="C331" s="377">
        <f>Mat!C81</f>
        <v>0</v>
      </c>
      <c r="D331" s="377">
        <f>Mat!D81</f>
        <v>0</v>
      </c>
      <c r="E331" s="375">
        <f>Mat!E81</f>
        <v>0</v>
      </c>
      <c r="F331" s="189">
        <f t="shared" si="67"/>
        <v>0</v>
      </c>
      <c r="G331" s="122"/>
      <c r="L331" s="122"/>
      <c r="M331" s="122"/>
      <c r="N331" s="122"/>
      <c r="O331" s="122"/>
      <c r="P331" s="122"/>
      <c r="Q331" s="122"/>
      <c r="R331" s="122"/>
      <c r="S331" s="122"/>
      <c r="T331" s="388">
        <f t="shared" si="68"/>
        <v>0</v>
      </c>
      <c r="V331" s="388">
        <f t="shared" si="66"/>
        <v>0</v>
      </c>
    </row>
    <row r="332" spans="1:22" hidden="1">
      <c r="A332" s="200">
        <v>19</v>
      </c>
      <c r="B332" s="39" t="s">
        <v>350</v>
      </c>
      <c r="C332" s="377">
        <f>Mat!C82</f>
        <v>0</v>
      </c>
      <c r="D332" s="377">
        <f>Mat!D82</f>
        <v>0</v>
      </c>
      <c r="E332" s="375">
        <f>Mat!E82</f>
        <v>0</v>
      </c>
      <c r="F332" s="189">
        <f t="shared" si="67"/>
        <v>0</v>
      </c>
      <c r="G332" s="122"/>
      <c r="L332" s="122"/>
      <c r="M332" s="122"/>
      <c r="N332" s="122"/>
      <c r="O332" s="122"/>
      <c r="P332" s="122"/>
      <c r="Q332" s="122"/>
      <c r="R332" s="122"/>
      <c r="S332" s="122"/>
      <c r="T332" s="388">
        <f t="shared" si="68"/>
        <v>0</v>
      </c>
      <c r="V332" s="388">
        <f t="shared" si="66"/>
        <v>0</v>
      </c>
    </row>
    <row r="333" spans="1:22" hidden="1">
      <c r="A333" s="200">
        <v>20</v>
      </c>
      <c r="B333" s="39" t="s">
        <v>351</v>
      </c>
      <c r="C333" s="377">
        <f>Mat!C83</f>
        <v>0</v>
      </c>
      <c r="D333" s="377">
        <f>Mat!D83</f>
        <v>0</v>
      </c>
      <c r="E333" s="375">
        <f>Mat!E83</f>
        <v>0</v>
      </c>
      <c r="F333" s="189">
        <f t="shared" si="67"/>
        <v>0</v>
      </c>
      <c r="G333" s="122"/>
      <c r="L333" s="122"/>
      <c r="M333" s="122"/>
      <c r="N333" s="122"/>
      <c r="O333" s="122"/>
      <c r="P333" s="122"/>
      <c r="Q333" s="122"/>
      <c r="R333" s="122"/>
      <c r="S333" s="122"/>
      <c r="T333" s="388">
        <f t="shared" si="68"/>
        <v>0</v>
      </c>
      <c r="V333" s="388">
        <f t="shared" si="66"/>
        <v>0</v>
      </c>
    </row>
    <row r="334" spans="1:22" hidden="1">
      <c r="A334" s="200">
        <v>21</v>
      </c>
      <c r="B334" s="39" t="s">
        <v>352</v>
      </c>
      <c r="C334" s="377">
        <f>Mat!C84</f>
        <v>0</v>
      </c>
      <c r="D334" s="377">
        <f>Mat!D84</f>
        <v>0</v>
      </c>
      <c r="E334" s="375">
        <f>Mat!E84</f>
        <v>0</v>
      </c>
      <c r="F334" s="189">
        <f t="shared" si="67"/>
        <v>0</v>
      </c>
      <c r="G334" s="122"/>
      <c r="L334" s="122"/>
      <c r="M334" s="122"/>
      <c r="N334" s="122"/>
      <c r="O334" s="122"/>
      <c r="P334" s="122"/>
      <c r="Q334" s="122"/>
      <c r="R334" s="122"/>
      <c r="S334" s="122"/>
      <c r="T334" s="388">
        <f t="shared" si="68"/>
        <v>0</v>
      </c>
      <c r="V334" s="388">
        <f t="shared" si="66"/>
        <v>0</v>
      </c>
    </row>
    <row r="335" spans="1:22" hidden="1">
      <c r="A335" s="200">
        <v>22</v>
      </c>
      <c r="B335" s="39" t="s">
        <v>353</v>
      </c>
      <c r="C335" s="377">
        <f>Mat!C85</f>
        <v>0</v>
      </c>
      <c r="D335" s="377">
        <f>Mat!D85</f>
        <v>0</v>
      </c>
      <c r="E335" s="375">
        <f>Mat!E85</f>
        <v>0</v>
      </c>
      <c r="F335" s="189">
        <f t="shared" si="67"/>
        <v>0</v>
      </c>
      <c r="G335" s="122"/>
      <c r="L335" s="122"/>
      <c r="M335" s="122"/>
      <c r="N335" s="122"/>
      <c r="O335" s="122"/>
      <c r="P335" s="122"/>
      <c r="Q335" s="122"/>
      <c r="R335" s="122"/>
      <c r="S335" s="122"/>
      <c r="T335" s="388">
        <f t="shared" si="68"/>
        <v>0</v>
      </c>
      <c r="V335" s="388">
        <f t="shared" si="66"/>
        <v>0</v>
      </c>
    </row>
    <row r="336" spans="1:22" hidden="1">
      <c r="A336" s="200">
        <v>23</v>
      </c>
      <c r="B336" s="39" t="s">
        <v>354</v>
      </c>
      <c r="C336" s="377">
        <f>Mat!C86</f>
        <v>0</v>
      </c>
      <c r="D336" s="377">
        <f>Mat!D86</f>
        <v>0</v>
      </c>
      <c r="E336" s="375">
        <f>Mat!E86</f>
        <v>0</v>
      </c>
      <c r="F336" s="189">
        <f t="shared" si="67"/>
        <v>0</v>
      </c>
      <c r="G336" s="122"/>
      <c r="L336" s="122"/>
      <c r="M336" s="122"/>
      <c r="N336" s="122"/>
      <c r="O336" s="122"/>
      <c r="P336" s="122"/>
      <c r="Q336" s="122"/>
      <c r="R336" s="122"/>
      <c r="S336" s="122"/>
      <c r="T336" s="388">
        <f t="shared" si="68"/>
        <v>0</v>
      </c>
      <c r="V336" s="388">
        <f t="shared" si="66"/>
        <v>0</v>
      </c>
    </row>
    <row r="337" spans="1:28" hidden="1">
      <c r="A337" s="200">
        <v>24</v>
      </c>
      <c r="B337" s="39" t="s">
        <v>355</v>
      </c>
      <c r="C337" s="377">
        <f>Mat!C87</f>
        <v>0</v>
      </c>
      <c r="D337" s="377">
        <f>Mat!D87</f>
        <v>0</v>
      </c>
      <c r="E337" s="375">
        <f>Mat!E87</f>
        <v>0</v>
      </c>
      <c r="F337" s="189">
        <f t="shared" si="67"/>
        <v>0</v>
      </c>
      <c r="G337" s="122"/>
      <c r="L337" s="122"/>
      <c r="M337" s="122"/>
      <c r="N337" s="122"/>
      <c r="O337" s="122"/>
      <c r="P337" s="122"/>
      <c r="Q337" s="122"/>
      <c r="R337" s="122"/>
      <c r="S337" s="122"/>
      <c r="T337" s="388">
        <f t="shared" si="68"/>
        <v>0</v>
      </c>
      <c r="V337" s="388">
        <f t="shared" si="66"/>
        <v>0</v>
      </c>
    </row>
    <row r="338" spans="1:28" ht="15.75" hidden="1" thickBot="1">
      <c r="A338" s="266">
        <v>25</v>
      </c>
      <c r="B338" s="289" t="s">
        <v>356</v>
      </c>
      <c r="C338" s="415">
        <f>Mat!C88</f>
        <v>0</v>
      </c>
      <c r="D338" s="415">
        <f>Mat!D88</f>
        <v>0</v>
      </c>
      <c r="E338" s="378">
        <f>Mat!E88</f>
        <v>0</v>
      </c>
      <c r="F338" s="195">
        <f t="shared" si="67"/>
        <v>0</v>
      </c>
      <c r="G338" s="122"/>
      <c r="L338" s="122"/>
      <c r="M338" s="122"/>
      <c r="N338" s="122"/>
      <c r="O338" s="122"/>
      <c r="P338" s="122"/>
      <c r="Q338" s="122"/>
      <c r="R338" s="122"/>
      <c r="S338" s="122"/>
      <c r="T338" s="388">
        <f t="shared" si="68"/>
        <v>0</v>
      </c>
      <c r="V338" s="388">
        <f t="shared" si="66"/>
        <v>0</v>
      </c>
    </row>
    <row r="339" spans="1:28" hidden="1">
      <c r="B339" s="280"/>
      <c r="C339" s="37"/>
      <c r="D339" s="37"/>
      <c r="E339" s="37"/>
      <c r="F339" s="37"/>
      <c r="G339" s="37"/>
    </row>
    <row r="340" spans="1:28" hidden="1">
      <c r="A340" s="281" t="s">
        <v>402</v>
      </c>
      <c r="B340" s="282"/>
      <c r="C340" s="4"/>
      <c r="D340" s="37"/>
      <c r="E340" s="37"/>
      <c r="F340" s="37"/>
      <c r="G340" s="37"/>
      <c r="H340" s="37"/>
    </row>
    <row r="341" spans="1:28" ht="19.5" hidden="1" thickBot="1">
      <c r="A341" s="281" t="s">
        <v>20</v>
      </c>
      <c r="B341" s="286" t="s">
        <v>16</v>
      </c>
      <c r="C341" s="290" t="s">
        <v>398</v>
      </c>
      <c r="D341" s="127"/>
      <c r="E341" s="127"/>
      <c r="F341" s="127"/>
      <c r="G341" s="224"/>
      <c r="H341" s="224"/>
      <c r="I341" s="224"/>
      <c r="J341" s="224"/>
      <c r="K341" s="224"/>
    </row>
    <row r="342" spans="1:28" ht="24.95" hidden="1" customHeight="1">
      <c r="A342" s="583" t="s">
        <v>2</v>
      </c>
      <c r="B342" s="585" t="s">
        <v>406</v>
      </c>
      <c r="C342" s="48" t="s">
        <v>395</v>
      </c>
      <c r="D342" s="48" t="s">
        <v>407</v>
      </c>
      <c r="E342" s="48" t="s">
        <v>397</v>
      </c>
      <c r="F342" s="626" t="s">
        <v>19</v>
      </c>
      <c r="H342" s="122"/>
      <c r="I342" s="122"/>
      <c r="J342" s="122"/>
      <c r="K342" s="122"/>
      <c r="R342" s="268"/>
      <c r="S342" s="268"/>
      <c r="T342" s="389" t="s">
        <v>3</v>
      </c>
      <c r="V342" s="624" t="s">
        <v>19</v>
      </c>
      <c r="Y342" s="268"/>
      <c r="Z342" s="268"/>
      <c r="AA342" s="268"/>
      <c r="AB342" s="268"/>
    </row>
    <row r="343" spans="1:28" ht="24.95" hidden="1" customHeight="1" thickBot="1">
      <c r="A343" s="584"/>
      <c r="B343" s="586"/>
      <c r="C343" s="138" t="s">
        <v>408</v>
      </c>
      <c r="D343" s="138" t="s">
        <v>408</v>
      </c>
      <c r="E343" s="139" t="s">
        <v>409</v>
      </c>
      <c r="F343" s="590"/>
      <c r="H343" s="4"/>
      <c r="I343" s="4"/>
      <c r="J343" s="4"/>
      <c r="K343" s="4"/>
      <c r="R343" s="268"/>
      <c r="S343" s="268"/>
      <c r="T343" s="390" t="s">
        <v>110</v>
      </c>
      <c r="V343" s="625"/>
      <c r="Y343" s="268"/>
      <c r="Z343" s="268"/>
      <c r="AA343" s="268"/>
      <c r="AB343" s="268"/>
    </row>
    <row r="344" spans="1:28" hidden="1">
      <c r="A344" s="294">
        <v>1</v>
      </c>
      <c r="B344" s="295" t="s">
        <v>190</v>
      </c>
      <c r="C344" s="373">
        <f>Mat!C106</f>
        <v>0</v>
      </c>
      <c r="D344" s="373">
        <f>Mat!D106</f>
        <v>0</v>
      </c>
      <c r="E344" s="374">
        <f>Mat!E106</f>
        <v>0</v>
      </c>
      <c r="F344" s="187">
        <f>V344</f>
        <v>0</v>
      </c>
      <c r="G344" s="122"/>
      <c r="H344" s="4"/>
      <c r="I344" s="4"/>
      <c r="J344" s="4"/>
      <c r="K344" s="4"/>
      <c r="N344" s="122"/>
      <c r="O344" s="122"/>
      <c r="P344" s="122"/>
      <c r="Q344" s="122"/>
      <c r="R344" s="122"/>
      <c r="S344" s="122"/>
      <c r="T344" s="388">
        <f>IF(D344=0,0,ROUNDDOWN(C344/D344,1))</f>
        <v>0</v>
      </c>
      <c r="V344" s="388">
        <f t="shared" ref="V344:V368" si="69">IF(OR(C344=0,D344=0),0,IF(T344&lt;0.1,1,IF(E344=0,VLOOKUP(T344,vew,2),IF(E344=10,VLOOKUP(T344,vew,3),IF(E344=20,VLOOKUP(T344,vew,4),IF(E344=30,VLOOKUP(T344,vew,5),IF(E344=40,VLOOKUP(T344,vew,6),IF(E344=50,VLOOKUP(T344,vew,7)))))))))</f>
        <v>0</v>
      </c>
    </row>
    <row r="345" spans="1:28" hidden="1">
      <c r="A345" s="296">
        <v>2</v>
      </c>
      <c r="B345" s="205" t="s">
        <v>191</v>
      </c>
      <c r="C345" s="377">
        <f>Mat!C107</f>
        <v>0</v>
      </c>
      <c r="D345" s="377">
        <f>Mat!D107</f>
        <v>0</v>
      </c>
      <c r="E345" s="375">
        <f>Mat!E107</f>
        <v>0</v>
      </c>
      <c r="F345" s="189">
        <f t="shared" ref="F345:F368" si="70">V345</f>
        <v>0</v>
      </c>
      <c r="G345" s="122"/>
      <c r="H345" s="4"/>
      <c r="I345" s="4"/>
      <c r="J345" s="4"/>
      <c r="K345" s="4"/>
      <c r="N345" s="122"/>
      <c r="O345" s="122"/>
      <c r="P345" s="122"/>
      <c r="Q345" s="122"/>
      <c r="R345" s="122"/>
      <c r="S345" s="122"/>
      <c r="T345" s="388">
        <f t="shared" ref="T345:T368" si="71">IF(D345=0,0,ROUNDDOWN(C345/D345,1))</f>
        <v>0</v>
      </c>
      <c r="V345" s="388">
        <f t="shared" si="69"/>
        <v>0</v>
      </c>
    </row>
    <row r="346" spans="1:28" hidden="1">
      <c r="A346" s="296">
        <v>3</v>
      </c>
      <c r="B346" s="205" t="s">
        <v>192</v>
      </c>
      <c r="C346" s="377">
        <f>Mat!C108</f>
        <v>0</v>
      </c>
      <c r="D346" s="377">
        <f>Mat!D108</f>
        <v>0</v>
      </c>
      <c r="E346" s="375">
        <f>Mat!E108</f>
        <v>0</v>
      </c>
      <c r="F346" s="189">
        <f t="shared" si="70"/>
        <v>0</v>
      </c>
      <c r="G346" s="122"/>
      <c r="H346" s="4"/>
      <c r="I346" s="4"/>
      <c r="J346" s="4"/>
      <c r="K346" s="4"/>
      <c r="N346" s="122"/>
      <c r="O346" s="122"/>
      <c r="P346" s="122"/>
      <c r="Q346" s="122"/>
      <c r="R346" s="122"/>
      <c r="S346" s="122"/>
      <c r="T346" s="388">
        <f t="shared" si="71"/>
        <v>0</v>
      </c>
      <c r="V346" s="388">
        <f t="shared" si="69"/>
        <v>0</v>
      </c>
    </row>
    <row r="347" spans="1:28" hidden="1">
      <c r="A347" s="296">
        <v>4</v>
      </c>
      <c r="B347" s="205" t="s">
        <v>312</v>
      </c>
      <c r="C347" s="377">
        <f>Mat!C109</f>
        <v>0</v>
      </c>
      <c r="D347" s="377">
        <f>Mat!D109</f>
        <v>0</v>
      </c>
      <c r="E347" s="375">
        <f>Mat!E109</f>
        <v>0</v>
      </c>
      <c r="F347" s="189">
        <f t="shared" si="70"/>
        <v>0</v>
      </c>
      <c r="G347" s="122"/>
      <c r="H347" s="4"/>
      <c r="I347" s="4"/>
      <c r="J347" s="4"/>
      <c r="K347" s="4"/>
      <c r="N347" s="122"/>
      <c r="O347" s="122"/>
      <c r="P347" s="122"/>
      <c r="Q347" s="122"/>
      <c r="R347" s="122"/>
      <c r="S347" s="122"/>
      <c r="T347" s="388">
        <f t="shared" si="71"/>
        <v>0</v>
      </c>
      <c r="V347" s="388">
        <f t="shared" si="69"/>
        <v>0</v>
      </c>
    </row>
    <row r="348" spans="1:28" hidden="1">
      <c r="A348" s="296">
        <v>5</v>
      </c>
      <c r="B348" s="205" t="s">
        <v>313</v>
      </c>
      <c r="C348" s="377">
        <f>Mat!C110</f>
        <v>0</v>
      </c>
      <c r="D348" s="377">
        <f>Mat!D110</f>
        <v>0</v>
      </c>
      <c r="E348" s="375">
        <f>Mat!E110</f>
        <v>0</v>
      </c>
      <c r="F348" s="189">
        <f t="shared" si="70"/>
        <v>0</v>
      </c>
      <c r="G348" s="122"/>
      <c r="H348" s="4"/>
      <c r="I348" s="4"/>
      <c r="J348" s="4"/>
      <c r="K348" s="4"/>
      <c r="N348" s="122"/>
      <c r="O348" s="122"/>
      <c r="P348" s="122"/>
      <c r="Q348" s="122"/>
      <c r="R348" s="122"/>
      <c r="S348" s="122"/>
      <c r="T348" s="388">
        <f t="shared" si="71"/>
        <v>0</v>
      </c>
      <c r="V348" s="388">
        <f t="shared" si="69"/>
        <v>0</v>
      </c>
    </row>
    <row r="349" spans="1:28" hidden="1">
      <c r="A349" s="296">
        <v>6</v>
      </c>
      <c r="B349" s="205" t="s">
        <v>314</v>
      </c>
      <c r="C349" s="377">
        <f>Mat!C111</f>
        <v>0</v>
      </c>
      <c r="D349" s="377">
        <f>Mat!D111</f>
        <v>0</v>
      </c>
      <c r="E349" s="375">
        <f>Mat!E111</f>
        <v>0</v>
      </c>
      <c r="F349" s="189">
        <f t="shared" si="70"/>
        <v>0</v>
      </c>
      <c r="G349" s="122"/>
      <c r="H349" s="4"/>
      <c r="I349" s="4"/>
      <c r="J349" s="4"/>
      <c r="K349" s="4"/>
      <c r="N349" s="122"/>
      <c r="O349" s="122"/>
      <c r="P349" s="122"/>
      <c r="Q349" s="122"/>
      <c r="R349" s="122"/>
      <c r="S349" s="122"/>
      <c r="T349" s="388">
        <f t="shared" si="71"/>
        <v>0</v>
      </c>
      <c r="V349" s="388">
        <f t="shared" si="69"/>
        <v>0</v>
      </c>
    </row>
    <row r="350" spans="1:28" hidden="1">
      <c r="A350" s="296">
        <v>7</v>
      </c>
      <c r="B350" s="205" t="s">
        <v>315</v>
      </c>
      <c r="C350" s="377">
        <f>Mat!C112</f>
        <v>0</v>
      </c>
      <c r="D350" s="377">
        <f>Mat!D112</f>
        <v>0</v>
      </c>
      <c r="E350" s="375">
        <f>Mat!E112</f>
        <v>0</v>
      </c>
      <c r="F350" s="189">
        <f t="shared" si="70"/>
        <v>0</v>
      </c>
      <c r="G350" s="122"/>
      <c r="H350" s="4"/>
      <c r="I350" s="4"/>
      <c r="J350" s="4"/>
      <c r="K350" s="4"/>
      <c r="N350" s="122"/>
      <c r="O350" s="122"/>
      <c r="P350" s="122"/>
      <c r="Q350" s="122"/>
      <c r="R350" s="122"/>
      <c r="S350" s="122"/>
      <c r="T350" s="388">
        <f t="shared" si="71"/>
        <v>0</v>
      </c>
      <c r="V350" s="388">
        <f t="shared" si="69"/>
        <v>0</v>
      </c>
    </row>
    <row r="351" spans="1:28" hidden="1">
      <c r="A351" s="296">
        <v>8</v>
      </c>
      <c r="B351" s="205" t="s">
        <v>316</v>
      </c>
      <c r="C351" s="377">
        <f>Mat!C113</f>
        <v>0</v>
      </c>
      <c r="D351" s="377">
        <f>Mat!D113</f>
        <v>0</v>
      </c>
      <c r="E351" s="375">
        <f>Mat!E113</f>
        <v>0</v>
      </c>
      <c r="F351" s="189">
        <f t="shared" si="70"/>
        <v>0</v>
      </c>
      <c r="G351" s="122"/>
      <c r="H351" s="4"/>
      <c r="I351" s="4"/>
      <c r="J351" s="4"/>
      <c r="K351" s="4"/>
      <c r="N351" s="122"/>
      <c r="O351" s="122"/>
      <c r="P351" s="122"/>
      <c r="Q351" s="122"/>
      <c r="R351" s="122"/>
      <c r="S351" s="122"/>
      <c r="T351" s="388">
        <f t="shared" si="71"/>
        <v>0</v>
      </c>
      <c r="V351" s="388">
        <f t="shared" si="69"/>
        <v>0</v>
      </c>
    </row>
    <row r="352" spans="1:28" hidden="1">
      <c r="A352" s="296">
        <v>9</v>
      </c>
      <c r="B352" s="205" t="s">
        <v>317</v>
      </c>
      <c r="C352" s="377">
        <f>Mat!C114</f>
        <v>0</v>
      </c>
      <c r="D352" s="377">
        <f>Mat!D114</f>
        <v>0</v>
      </c>
      <c r="E352" s="375">
        <f>Mat!E114</f>
        <v>0</v>
      </c>
      <c r="F352" s="189">
        <f t="shared" si="70"/>
        <v>0</v>
      </c>
      <c r="G352" s="122"/>
      <c r="H352" s="4"/>
      <c r="I352" s="4"/>
      <c r="J352" s="4"/>
      <c r="K352" s="4"/>
      <c r="N352" s="122"/>
      <c r="O352" s="122"/>
      <c r="P352" s="122"/>
      <c r="Q352" s="122"/>
      <c r="R352" s="122"/>
      <c r="S352" s="122"/>
      <c r="T352" s="388">
        <f t="shared" si="71"/>
        <v>0</v>
      </c>
      <c r="V352" s="388">
        <f t="shared" si="69"/>
        <v>0</v>
      </c>
    </row>
    <row r="353" spans="1:22" hidden="1">
      <c r="A353" s="296">
        <v>10</v>
      </c>
      <c r="B353" s="205" t="s">
        <v>318</v>
      </c>
      <c r="C353" s="377">
        <f>Mat!C115</f>
        <v>0</v>
      </c>
      <c r="D353" s="377">
        <f>Mat!D115</f>
        <v>0</v>
      </c>
      <c r="E353" s="375">
        <f>Mat!E115</f>
        <v>0</v>
      </c>
      <c r="F353" s="189">
        <f t="shared" si="70"/>
        <v>0</v>
      </c>
      <c r="G353" s="122"/>
      <c r="H353" s="37"/>
      <c r="I353" s="37"/>
      <c r="J353" s="37"/>
      <c r="K353" s="37"/>
      <c r="N353" s="122"/>
      <c r="O353" s="122"/>
      <c r="P353" s="122"/>
      <c r="Q353" s="122"/>
      <c r="R353" s="122"/>
      <c r="S353" s="122"/>
      <c r="T353" s="388">
        <f t="shared" si="71"/>
        <v>0</v>
      </c>
      <c r="V353" s="388">
        <f t="shared" si="69"/>
        <v>0</v>
      </c>
    </row>
    <row r="354" spans="1:22" hidden="1">
      <c r="A354" s="296">
        <v>11</v>
      </c>
      <c r="B354" s="205" t="s">
        <v>357</v>
      </c>
      <c r="C354" s="377">
        <f>Mat!C116</f>
        <v>0</v>
      </c>
      <c r="D354" s="377">
        <f>Mat!D116</f>
        <v>0</v>
      </c>
      <c r="E354" s="375">
        <f>Mat!E116</f>
        <v>0</v>
      </c>
      <c r="F354" s="189">
        <f t="shared" si="70"/>
        <v>0</v>
      </c>
      <c r="G354" s="122"/>
      <c r="H354" s="275"/>
      <c r="I354" s="275"/>
      <c r="J354" s="275"/>
      <c r="K354" s="275"/>
      <c r="N354" s="122"/>
      <c r="O354" s="122"/>
      <c r="P354" s="122"/>
      <c r="Q354" s="122"/>
      <c r="R354" s="122"/>
      <c r="S354" s="122"/>
      <c r="T354" s="388">
        <f t="shared" si="71"/>
        <v>0</v>
      </c>
      <c r="V354" s="388">
        <f t="shared" si="69"/>
        <v>0</v>
      </c>
    </row>
    <row r="355" spans="1:22" hidden="1">
      <c r="A355" s="296">
        <v>12</v>
      </c>
      <c r="B355" s="205" t="s">
        <v>358</v>
      </c>
      <c r="C355" s="377">
        <f>Mat!C117</f>
        <v>0</v>
      </c>
      <c r="D355" s="377">
        <f>Mat!D117</f>
        <v>0</v>
      </c>
      <c r="E355" s="375">
        <f>Mat!E117</f>
        <v>0</v>
      </c>
      <c r="F355" s="189">
        <f t="shared" si="70"/>
        <v>0</v>
      </c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388">
        <f t="shared" si="71"/>
        <v>0</v>
      </c>
      <c r="V355" s="388">
        <f t="shared" si="69"/>
        <v>0</v>
      </c>
    </row>
    <row r="356" spans="1:22" hidden="1">
      <c r="A356" s="296">
        <v>13</v>
      </c>
      <c r="B356" s="205" t="s">
        <v>359</v>
      </c>
      <c r="C356" s="377">
        <f>Mat!C118</f>
        <v>0</v>
      </c>
      <c r="D356" s="377">
        <f>Mat!D118</f>
        <v>0</v>
      </c>
      <c r="E356" s="375">
        <f>Mat!E118</f>
        <v>0</v>
      </c>
      <c r="F356" s="189">
        <f t="shared" si="70"/>
        <v>0</v>
      </c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388">
        <f t="shared" si="71"/>
        <v>0</v>
      </c>
      <c r="V356" s="388">
        <f t="shared" si="69"/>
        <v>0</v>
      </c>
    </row>
    <row r="357" spans="1:22" hidden="1">
      <c r="A357" s="296">
        <v>14</v>
      </c>
      <c r="B357" s="205" t="s">
        <v>360</v>
      </c>
      <c r="C357" s="377">
        <f>Mat!C119</f>
        <v>0</v>
      </c>
      <c r="D357" s="377">
        <f>Mat!D119</f>
        <v>0</v>
      </c>
      <c r="E357" s="375">
        <f>Mat!E119</f>
        <v>0</v>
      </c>
      <c r="F357" s="189">
        <f t="shared" si="70"/>
        <v>0</v>
      </c>
      <c r="G357" s="122"/>
      <c r="H357" s="122"/>
      <c r="I357" s="4"/>
      <c r="J357" s="275"/>
      <c r="K357" s="275"/>
      <c r="L357" s="122"/>
      <c r="M357" s="122"/>
      <c r="N357" s="122"/>
      <c r="O357" s="122"/>
      <c r="P357" s="122"/>
      <c r="Q357" s="122"/>
      <c r="R357" s="122"/>
      <c r="S357" s="122"/>
      <c r="T357" s="388">
        <f t="shared" si="71"/>
        <v>0</v>
      </c>
      <c r="V357" s="388">
        <f t="shared" si="69"/>
        <v>0</v>
      </c>
    </row>
    <row r="358" spans="1:22" hidden="1">
      <c r="A358" s="296">
        <v>15</v>
      </c>
      <c r="B358" s="205" t="s">
        <v>361</v>
      </c>
      <c r="C358" s="377">
        <f>Mat!C120</f>
        <v>0</v>
      </c>
      <c r="D358" s="377">
        <f>Mat!D120</f>
        <v>0</v>
      </c>
      <c r="E358" s="375">
        <f>Mat!E120</f>
        <v>0</v>
      </c>
      <c r="F358" s="189">
        <f t="shared" si="70"/>
        <v>0</v>
      </c>
      <c r="G358" s="122"/>
      <c r="H358" s="122"/>
      <c r="I358" s="4"/>
      <c r="J358" s="275"/>
      <c r="K358" s="275"/>
      <c r="L358" s="122"/>
      <c r="M358" s="122"/>
      <c r="N358" s="122"/>
      <c r="O358" s="122"/>
      <c r="P358" s="122"/>
      <c r="Q358" s="122"/>
      <c r="R358" s="122"/>
      <c r="S358" s="122"/>
      <c r="T358" s="388">
        <f t="shared" si="71"/>
        <v>0</v>
      </c>
      <c r="V358" s="388">
        <f t="shared" si="69"/>
        <v>0</v>
      </c>
    </row>
    <row r="359" spans="1:22" hidden="1">
      <c r="A359" s="296">
        <v>16</v>
      </c>
      <c r="B359" s="205" t="s">
        <v>362</v>
      </c>
      <c r="C359" s="377">
        <f>Mat!C121</f>
        <v>0</v>
      </c>
      <c r="D359" s="377">
        <f>Mat!D121</f>
        <v>0</v>
      </c>
      <c r="E359" s="375">
        <f>Mat!E121</f>
        <v>0</v>
      </c>
      <c r="F359" s="189">
        <f t="shared" si="70"/>
        <v>0</v>
      </c>
      <c r="G359" s="122"/>
      <c r="H359" s="122"/>
      <c r="I359" s="4"/>
      <c r="J359" s="275"/>
      <c r="K359" s="275"/>
      <c r="L359" s="122"/>
      <c r="M359" s="122"/>
      <c r="N359" s="122"/>
      <c r="O359" s="122"/>
      <c r="P359" s="122"/>
      <c r="Q359" s="122"/>
      <c r="R359" s="122"/>
      <c r="S359" s="122"/>
      <c r="T359" s="388">
        <f t="shared" si="71"/>
        <v>0</v>
      </c>
      <c r="V359" s="388">
        <f t="shared" si="69"/>
        <v>0</v>
      </c>
    </row>
    <row r="360" spans="1:22" hidden="1">
      <c r="A360" s="296">
        <v>17</v>
      </c>
      <c r="B360" s="205" t="s">
        <v>363</v>
      </c>
      <c r="C360" s="377">
        <f>Mat!C122</f>
        <v>0</v>
      </c>
      <c r="D360" s="377">
        <f>Mat!D122</f>
        <v>0</v>
      </c>
      <c r="E360" s="375">
        <f>Mat!E122</f>
        <v>0</v>
      </c>
      <c r="F360" s="189">
        <f t="shared" si="70"/>
        <v>0</v>
      </c>
      <c r="G360" s="122"/>
      <c r="H360" s="122"/>
      <c r="I360" s="4"/>
      <c r="J360" s="275"/>
      <c r="K360" s="275"/>
      <c r="L360" s="122"/>
      <c r="M360" s="122"/>
      <c r="N360" s="122"/>
      <c r="O360" s="122"/>
      <c r="P360" s="122"/>
      <c r="Q360" s="122"/>
      <c r="R360" s="122"/>
      <c r="S360" s="122"/>
      <c r="T360" s="388">
        <f t="shared" si="71"/>
        <v>0</v>
      </c>
      <c r="V360" s="388">
        <f t="shared" si="69"/>
        <v>0</v>
      </c>
    </row>
    <row r="361" spans="1:22" hidden="1">
      <c r="A361" s="296">
        <v>18</v>
      </c>
      <c r="B361" s="205" t="s">
        <v>364</v>
      </c>
      <c r="C361" s="377">
        <f>Mat!C123</f>
        <v>0</v>
      </c>
      <c r="D361" s="377">
        <f>Mat!D123</f>
        <v>0</v>
      </c>
      <c r="E361" s="375">
        <f>Mat!E123</f>
        <v>0</v>
      </c>
      <c r="F361" s="189">
        <f t="shared" si="70"/>
        <v>0</v>
      </c>
      <c r="G361" s="122"/>
      <c r="H361" s="122"/>
      <c r="I361" s="4"/>
      <c r="J361" s="275"/>
      <c r="K361" s="275"/>
      <c r="L361" s="122"/>
      <c r="M361" s="122"/>
      <c r="N361" s="122"/>
      <c r="O361" s="122"/>
      <c r="P361" s="122"/>
      <c r="Q361" s="122"/>
      <c r="R361" s="122"/>
      <c r="S361" s="122"/>
      <c r="T361" s="388">
        <f t="shared" si="71"/>
        <v>0</v>
      </c>
      <c r="V361" s="388">
        <f t="shared" si="69"/>
        <v>0</v>
      </c>
    </row>
    <row r="362" spans="1:22" hidden="1">
      <c r="A362" s="296">
        <v>19</v>
      </c>
      <c r="B362" s="205" t="s">
        <v>365</v>
      </c>
      <c r="C362" s="377">
        <f>Mat!C124</f>
        <v>0</v>
      </c>
      <c r="D362" s="377">
        <f>Mat!D124</f>
        <v>0</v>
      </c>
      <c r="E362" s="375">
        <f>Mat!E124</f>
        <v>0</v>
      </c>
      <c r="F362" s="189">
        <f t="shared" si="70"/>
        <v>0</v>
      </c>
      <c r="G362" s="122"/>
      <c r="H362" s="122"/>
      <c r="I362" s="4"/>
      <c r="J362" s="275"/>
      <c r="K362" s="275"/>
      <c r="L362" s="122"/>
      <c r="M362" s="122"/>
      <c r="N362" s="122"/>
      <c r="O362" s="122"/>
      <c r="P362" s="122"/>
      <c r="Q362" s="122"/>
      <c r="R362" s="122"/>
      <c r="S362" s="122"/>
      <c r="T362" s="388">
        <f t="shared" si="71"/>
        <v>0</v>
      </c>
      <c r="V362" s="388">
        <f t="shared" si="69"/>
        <v>0</v>
      </c>
    </row>
    <row r="363" spans="1:22" hidden="1">
      <c r="A363" s="296">
        <v>20</v>
      </c>
      <c r="B363" s="205" t="s">
        <v>366</v>
      </c>
      <c r="C363" s="377">
        <f>Mat!C125</f>
        <v>0</v>
      </c>
      <c r="D363" s="377">
        <f>Mat!D125</f>
        <v>0</v>
      </c>
      <c r="E363" s="375">
        <f>Mat!E125</f>
        <v>0</v>
      </c>
      <c r="F363" s="189">
        <f t="shared" si="70"/>
        <v>0</v>
      </c>
      <c r="G363" s="122"/>
      <c r="H363" s="122"/>
      <c r="I363" s="4"/>
      <c r="J363" s="275"/>
      <c r="K363" s="275"/>
      <c r="L363" s="122"/>
      <c r="M363" s="122"/>
      <c r="N363" s="122"/>
      <c r="O363" s="122"/>
      <c r="P363" s="122"/>
      <c r="Q363" s="122"/>
      <c r="R363" s="122"/>
      <c r="S363" s="122"/>
      <c r="T363" s="388">
        <f t="shared" si="71"/>
        <v>0</v>
      </c>
      <c r="V363" s="388">
        <f t="shared" si="69"/>
        <v>0</v>
      </c>
    </row>
    <row r="364" spans="1:22" hidden="1">
      <c r="A364" s="296">
        <v>21</v>
      </c>
      <c r="B364" s="205" t="s">
        <v>367</v>
      </c>
      <c r="C364" s="377">
        <f>Mat!C126</f>
        <v>0</v>
      </c>
      <c r="D364" s="377">
        <f>Mat!D126</f>
        <v>0</v>
      </c>
      <c r="E364" s="375">
        <f>Mat!E126</f>
        <v>0</v>
      </c>
      <c r="F364" s="189">
        <f t="shared" si="70"/>
        <v>0</v>
      </c>
      <c r="G364" s="122"/>
      <c r="H364" s="122"/>
      <c r="I364" s="4"/>
      <c r="J364" s="275"/>
      <c r="K364" s="275"/>
      <c r="L364" s="122"/>
      <c r="M364" s="122"/>
      <c r="N364" s="122"/>
      <c r="O364" s="122"/>
      <c r="P364" s="122"/>
      <c r="Q364" s="122"/>
      <c r="R364" s="122"/>
      <c r="S364" s="122"/>
      <c r="T364" s="388">
        <f t="shared" si="71"/>
        <v>0</v>
      </c>
      <c r="V364" s="388">
        <f t="shared" si="69"/>
        <v>0</v>
      </c>
    </row>
    <row r="365" spans="1:22" hidden="1">
      <c r="A365" s="296">
        <v>22</v>
      </c>
      <c r="B365" s="205" t="s">
        <v>368</v>
      </c>
      <c r="C365" s="377">
        <f>Mat!C127</f>
        <v>0</v>
      </c>
      <c r="D365" s="377">
        <f>Mat!D127</f>
        <v>0</v>
      </c>
      <c r="E365" s="375">
        <f>Mat!E127</f>
        <v>0</v>
      </c>
      <c r="F365" s="189">
        <f t="shared" si="70"/>
        <v>0</v>
      </c>
      <c r="G365" s="122"/>
      <c r="H365" s="122"/>
      <c r="I365" s="4"/>
      <c r="J365" s="275"/>
      <c r="K365" s="275"/>
      <c r="L365" s="122"/>
      <c r="M365" s="122"/>
      <c r="N365" s="122"/>
      <c r="O365" s="122"/>
      <c r="P365" s="122"/>
      <c r="Q365" s="122"/>
      <c r="R365" s="122"/>
      <c r="S365" s="122"/>
      <c r="T365" s="388">
        <f t="shared" si="71"/>
        <v>0</v>
      </c>
      <c r="V365" s="388">
        <f t="shared" si="69"/>
        <v>0</v>
      </c>
    </row>
    <row r="366" spans="1:22" hidden="1">
      <c r="A366" s="296">
        <v>23</v>
      </c>
      <c r="B366" s="205" t="s">
        <v>369</v>
      </c>
      <c r="C366" s="377">
        <f>Mat!C128</f>
        <v>0</v>
      </c>
      <c r="D366" s="377">
        <f>Mat!D128</f>
        <v>0</v>
      </c>
      <c r="E366" s="375">
        <f>Mat!E128</f>
        <v>0</v>
      </c>
      <c r="F366" s="189">
        <f t="shared" si="70"/>
        <v>0</v>
      </c>
      <c r="G366" s="122"/>
      <c r="H366" s="122"/>
      <c r="I366" s="4"/>
      <c r="J366" s="275"/>
      <c r="K366" s="275"/>
      <c r="L366" s="122"/>
      <c r="M366" s="122"/>
      <c r="N366" s="122"/>
      <c r="O366" s="122"/>
      <c r="P366" s="122"/>
      <c r="Q366" s="122"/>
      <c r="R366" s="122"/>
      <c r="S366" s="122"/>
      <c r="T366" s="388">
        <f t="shared" si="71"/>
        <v>0</v>
      </c>
      <c r="V366" s="388">
        <f t="shared" si="69"/>
        <v>0</v>
      </c>
    </row>
    <row r="367" spans="1:22" hidden="1">
      <c r="A367" s="296">
        <v>24</v>
      </c>
      <c r="B367" s="205" t="s">
        <v>370</v>
      </c>
      <c r="C367" s="377">
        <f>Mat!C129</f>
        <v>0</v>
      </c>
      <c r="D367" s="377">
        <f>Mat!D129</f>
        <v>0</v>
      </c>
      <c r="E367" s="375">
        <f>Mat!E129</f>
        <v>0</v>
      </c>
      <c r="F367" s="189">
        <f t="shared" si="70"/>
        <v>0</v>
      </c>
      <c r="G367" s="122"/>
      <c r="H367" s="122"/>
      <c r="I367" s="4"/>
      <c r="J367" s="275"/>
      <c r="K367" s="275"/>
      <c r="L367" s="122"/>
      <c r="M367" s="122"/>
      <c r="N367" s="122"/>
      <c r="O367" s="122"/>
      <c r="P367" s="122"/>
      <c r="Q367" s="122"/>
      <c r="R367" s="122"/>
      <c r="S367" s="122"/>
      <c r="T367" s="388">
        <f t="shared" si="71"/>
        <v>0</v>
      </c>
      <c r="V367" s="388">
        <f t="shared" si="69"/>
        <v>0</v>
      </c>
    </row>
    <row r="368" spans="1:22" ht="15.75" hidden="1" thickBot="1">
      <c r="A368" s="297">
        <v>25</v>
      </c>
      <c r="B368" s="298" t="s">
        <v>371</v>
      </c>
      <c r="C368" s="415">
        <f>Mat!C130</f>
        <v>0</v>
      </c>
      <c r="D368" s="415">
        <f>Mat!D130</f>
        <v>0</v>
      </c>
      <c r="E368" s="378">
        <f>Mat!E130</f>
        <v>0</v>
      </c>
      <c r="F368" s="195">
        <f t="shared" si="70"/>
        <v>0</v>
      </c>
      <c r="G368" s="122"/>
      <c r="H368" s="122"/>
      <c r="I368" s="4"/>
      <c r="J368" s="275"/>
      <c r="K368" s="275"/>
      <c r="L368" s="122"/>
      <c r="M368" s="122"/>
      <c r="N368" s="122"/>
      <c r="O368" s="122"/>
      <c r="P368" s="122"/>
      <c r="Q368" s="122"/>
      <c r="R368" s="122"/>
      <c r="S368" s="122"/>
      <c r="T368" s="388">
        <f t="shared" si="71"/>
        <v>0</v>
      </c>
      <c r="V368" s="388">
        <f t="shared" si="69"/>
        <v>0</v>
      </c>
    </row>
    <row r="369" spans="1:28" hidden="1">
      <c r="B369" s="280"/>
      <c r="C369" s="37"/>
      <c r="D369" s="37"/>
      <c r="E369" s="37"/>
      <c r="F369" s="37"/>
      <c r="G369" s="37"/>
      <c r="H369" s="37"/>
    </row>
    <row r="370" spans="1:28" hidden="1">
      <c r="A370" s="281" t="s">
        <v>403</v>
      </c>
      <c r="B370" s="282"/>
      <c r="C370" s="4"/>
      <c r="D370" s="37"/>
      <c r="E370" s="37"/>
      <c r="F370" s="37"/>
      <c r="G370" s="37"/>
      <c r="H370" s="37"/>
      <c r="N370" s="299"/>
      <c r="O370" s="299"/>
      <c r="P370" s="300"/>
      <c r="Q370" s="301"/>
      <c r="R370" s="301"/>
      <c r="S370" s="301"/>
      <c r="T370" s="391"/>
      <c r="U370" s="391"/>
    </row>
    <row r="371" spans="1:28" ht="15.75" hidden="1" thickBot="1">
      <c r="A371" s="275" t="s">
        <v>21</v>
      </c>
      <c r="B371" s="286" t="s">
        <v>16</v>
      </c>
      <c r="C371" s="303" t="s">
        <v>404</v>
      </c>
      <c r="D371" s="127"/>
      <c r="E371" s="127"/>
      <c r="F371" s="127"/>
      <c r="G371" s="127"/>
      <c r="H371" s="127"/>
      <c r="I371" s="224"/>
      <c r="J371" s="224"/>
      <c r="K371" s="224"/>
      <c r="O371" s="299"/>
      <c r="P371" s="300"/>
      <c r="Q371" s="299"/>
      <c r="R371" s="299"/>
      <c r="S371" s="299"/>
      <c r="T371" s="392"/>
      <c r="U371" s="392"/>
    </row>
    <row r="372" spans="1:28" ht="24.95" hidden="1" customHeight="1">
      <c r="A372" s="583" t="s">
        <v>2</v>
      </c>
      <c r="B372" s="585" t="s">
        <v>406</v>
      </c>
      <c r="C372" s="48" t="s">
        <v>410</v>
      </c>
      <c r="D372" s="48" t="s">
        <v>411</v>
      </c>
      <c r="E372" s="48" t="s">
        <v>412</v>
      </c>
      <c r="F372" s="48" t="s">
        <v>413</v>
      </c>
      <c r="G372" s="48" t="s">
        <v>397</v>
      </c>
      <c r="H372" s="626" t="s">
        <v>111</v>
      </c>
      <c r="O372" s="299"/>
      <c r="P372" s="300"/>
      <c r="Q372" s="299"/>
      <c r="R372" s="304"/>
      <c r="S372" s="304"/>
      <c r="T372" s="384" t="s">
        <v>22</v>
      </c>
      <c r="U372" s="385" t="s">
        <v>23</v>
      </c>
      <c r="V372" s="626" t="s">
        <v>111</v>
      </c>
      <c r="Y372" s="268"/>
      <c r="Z372" s="268"/>
      <c r="AA372" s="268"/>
      <c r="AB372" s="268"/>
    </row>
    <row r="373" spans="1:28" ht="24.95" hidden="1" customHeight="1" thickBot="1">
      <c r="A373" s="584"/>
      <c r="B373" s="586"/>
      <c r="C373" s="138" t="s">
        <v>113</v>
      </c>
      <c r="D373" s="138" t="s">
        <v>114</v>
      </c>
      <c r="E373" s="138" t="s">
        <v>115</v>
      </c>
      <c r="F373" s="138" t="s">
        <v>116</v>
      </c>
      <c r="G373" s="139" t="s">
        <v>409</v>
      </c>
      <c r="H373" s="590"/>
      <c r="O373" s="299"/>
      <c r="P373" s="300"/>
      <c r="Q373" s="299"/>
      <c r="R373" s="304"/>
      <c r="S373" s="304"/>
      <c r="T373" s="393" t="s">
        <v>108</v>
      </c>
      <c r="U373" s="394" t="s">
        <v>110</v>
      </c>
      <c r="V373" s="590"/>
      <c r="Y373" s="268"/>
      <c r="Z373" s="268"/>
      <c r="AA373" s="268"/>
      <c r="AB373" s="268"/>
    </row>
    <row r="374" spans="1:28" hidden="1">
      <c r="A374" s="209">
        <v>1</v>
      </c>
      <c r="B374" s="40" t="s">
        <v>193</v>
      </c>
      <c r="C374" s="423">
        <f>Mat!C150</f>
        <v>0</v>
      </c>
      <c r="D374" s="423">
        <f>Mat!D150</f>
        <v>0</v>
      </c>
      <c r="E374" s="423">
        <f>Mat!E150</f>
        <v>0</v>
      </c>
      <c r="F374" s="423">
        <f>Mat!F150</f>
        <v>0</v>
      </c>
      <c r="G374" s="424">
        <f>Mat!G150</f>
        <v>0</v>
      </c>
      <c r="H374" s="187">
        <f>V374</f>
        <v>0</v>
      </c>
      <c r="I374" s="122"/>
      <c r="M374" s="122"/>
      <c r="N374" s="122"/>
      <c r="O374" s="300"/>
      <c r="P374" s="300"/>
      <c r="Q374" s="300"/>
      <c r="R374" s="300"/>
      <c r="S374" s="300"/>
      <c r="T374" s="388">
        <f>IF(D374=0,0,ROUNDDOWN(C374/D374,2))</f>
        <v>0</v>
      </c>
      <c r="U374" s="388">
        <f>IF(F374=0,0,ROUNDDOWN(E374/F374,2))</f>
        <v>0</v>
      </c>
      <c r="V374" s="388">
        <f>BO!M284</f>
        <v>0</v>
      </c>
    </row>
    <row r="375" spans="1:28" hidden="1">
      <c r="A375" s="200">
        <v>2</v>
      </c>
      <c r="B375" s="39" t="s">
        <v>194</v>
      </c>
      <c r="C375" s="377">
        <f>Mat!C151</f>
        <v>0</v>
      </c>
      <c r="D375" s="377">
        <f>Mat!D151</f>
        <v>0</v>
      </c>
      <c r="E375" s="377">
        <f>Mat!E151</f>
        <v>0</v>
      </c>
      <c r="F375" s="377">
        <f>Mat!F151</f>
        <v>0</v>
      </c>
      <c r="G375" s="375">
        <f>Mat!G151</f>
        <v>0</v>
      </c>
      <c r="H375" s="189">
        <f t="shared" ref="H375:H398" si="72">V375</f>
        <v>0</v>
      </c>
      <c r="I375" s="122"/>
      <c r="M375" s="122"/>
      <c r="N375" s="122"/>
      <c r="O375" s="300"/>
      <c r="P375" s="300"/>
      <c r="Q375" s="300"/>
      <c r="R375" s="300"/>
      <c r="S375" s="300"/>
      <c r="T375" s="388">
        <f t="shared" ref="T375:T398" si="73">IF(D375=0,0,ROUNDDOWN(C375/D375,2))</f>
        <v>0</v>
      </c>
      <c r="U375" s="388">
        <f t="shared" ref="U375:U398" si="74">IF(F375=0,0,ROUNDDOWN(E375/F375,2))</f>
        <v>0</v>
      </c>
      <c r="V375" s="388">
        <f>BO!M285</f>
        <v>0</v>
      </c>
    </row>
    <row r="376" spans="1:28" hidden="1">
      <c r="A376" s="200">
        <v>3</v>
      </c>
      <c r="B376" s="39" t="s">
        <v>195</v>
      </c>
      <c r="C376" s="377">
        <f>Mat!C152</f>
        <v>0</v>
      </c>
      <c r="D376" s="377">
        <f>Mat!D152</f>
        <v>0</v>
      </c>
      <c r="E376" s="377">
        <f>Mat!E152</f>
        <v>0</v>
      </c>
      <c r="F376" s="377">
        <f>Mat!F152</f>
        <v>0</v>
      </c>
      <c r="G376" s="375">
        <f>Mat!G152</f>
        <v>0</v>
      </c>
      <c r="H376" s="189">
        <f t="shared" si="72"/>
        <v>0</v>
      </c>
      <c r="I376" s="122"/>
      <c r="M376" s="122"/>
      <c r="N376" s="122"/>
      <c r="O376" s="300"/>
      <c r="P376" s="300"/>
      <c r="Q376" s="300"/>
      <c r="R376" s="300"/>
      <c r="S376" s="300"/>
      <c r="T376" s="388">
        <f t="shared" si="73"/>
        <v>0</v>
      </c>
      <c r="U376" s="388">
        <f t="shared" si="74"/>
        <v>0</v>
      </c>
      <c r="V376" s="388">
        <f>BO!M286</f>
        <v>0</v>
      </c>
    </row>
    <row r="377" spans="1:28" hidden="1">
      <c r="A377" s="200">
        <v>4</v>
      </c>
      <c r="B377" s="39" t="s">
        <v>319</v>
      </c>
      <c r="C377" s="377">
        <f>Mat!C153</f>
        <v>0</v>
      </c>
      <c r="D377" s="377">
        <f>Mat!D153</f>
        <v>0</v>
      </c>
      <c r="E377" s="377">
        <f>Mat!E153</f>
        <v>0</v>
      </c>
      <c r="F377" s="377">
        <f>Mat!F153</f>
        <v>0</v>
      </c>
      <c r="G377" s="375">
        <f>Mat!G153</f>
        <v>0</v>
      </c>
      <c r="H377" s="189">
        <f t="shared" si="72"/>
        <v>0</v>
      </c>
      <c r="I377" s="122"/>
      <c r="M377" s="122"/>
      <c r="N377" s="122"/>
      <c r="O377" s="300"/>
      <c r="P377" s="300"/>
      <c r="Q377" s="300"/>
      <c r="R377" s="300"/>
      <c r="S377" s="300"/>
      <c r="T377" s="388">
        <f t="shared" si="73"/>
        <v>0</v>
      </c>
      <c r="U377" s="388">
        <f t="shared" si="74"/>
        <v>0</v>
      </c>
      <c r="V377" s="388">
        <f>BO!M287</f>
        <v>0</v>
      </c>
    </row>
    <row r="378" spans="1:28" hidden="1">
      <c r="A378" s="200">
        <v>5</v>
      </c>
      <c r="B378" s="39" t="s">
        <v>320</v>
      </c>
      <c r="C378" s="377">
        <f>Mat!C154</f>
        <v>0</v>
      </c>
      <c r="D378" s="377">
        <f>Mat!D154</f>
        <v>0</v>
      </c>
      <c r="E378" s="377">
        <f>Mat!E154</f>
        <v>0</v>
      </c>
      <c r="F378" s="377">
        <f>Mat!F154</f>
        <v>0</v>
      </c>
      <c r="G378" s="375">
        <f>Mat!G154</f>
        <v>0</v>
      </c>
      <c r="H378" s="189">
        <f t="shared" si="72"/>
        <v>0</v>
      </c>
      <c r="I378" s="122"/>
      <c r="M378" s="122"/>
      <c r="N378" s="122"/>
      <c r="O378" s="300"/>
      <c r="P378" s="300"/>
      <c r="Q378" s="300"/>
      <c r="R378" s="300"/>
      <c r="S378" s="300"/>
      <c r="T378" s="388">
        <f t="shared" si="73"/>
        <v>0</v>
      </c>
      <c r="U378" s="388">
        <f t="shared" si="74"/>
        <v>0</v>
      </c>
      <c r="V378" s="388">
        <f>BO!M288</f>
        <v>0</v>
      </c>
    </row>
    <row r="379" spans="1:28" hidden="1">
      <c r="A379" s="200">
        <v>6</v>
      </c>
      <c r="B379" s="39" t="s">
        <v>321</v>
      </c>
      <c r="C379" s="377">
        <f>Mat!C155</f>
        <v>0</v>
      </c>
      <c r="D379" s="377">
        <f>Mat!D155</f>
        <v>0</v>
      </c>
      <c r="E379" s="377">
        <f>Mat!E155</f>
        <v>0</v>
      </c>
      <c r="F379" s="377">
        <f>Mat!F155</f>
        <v>0</v>
      </c>
      <c r="G379" s="375">
        <f>Mat!G155</f>
        <v>0</v>
      </c>
      <c r="H379" s="189">
        <f t="shared" si="72"/>
        <v>0</v>
      </c>
      <c r="I379" s="122"/>
      <c r="M379" s="122"/>
      <c r="N379" s="122"/>
      <c r="O379" s="300"/>
      <c r="P379" s="300"/>
      <c r="Q379" s="300"/>
      <c r="R379" s="300"/>
      <c r="S379" s="300"/>
      <c r="T379" s="388">
        <f t="shared" si="73"/>
        <v>0</v>
      </c>
      <c r="U379" s="388">
        <f t="shared" si="74"/>
        <v>0</v>
      </c>
      <c r="V379" s="388">
        <f>BO!M289</f>
        <v>0</v>
      </c>
    </row>
    <row r="380" spans="1:28" hidden="1">
      <c r="A380" s="200">
        <v>7</v>
      </c>
      <c r="B380" s="39" t="s">
        <v>322</v>
      </c>
      <c r="C380" s="377">
        <f>Mat!C156</f>
        <v>0</v>
      </c>
      <c r="D380" s="377">
        <f>Mat!D156</f>
        <v>0</v>
      </c>
      <c r="E380" s="377">
        <f>Mat!E156</f>
        <v>0</v>
      </c>
      <c r="F380" s="377">
        <f>Mat!F156</f>
        <v>0</v>
      </c>
      <c r="G380" s="375">
        <f>Mat!G156</f>
        <v>0</v>
      </c>
      <c r="H380" s="189">
        <f t="shared" si="72"/>
        <v>0</v>
      </c>
      <c r="I380" s="122"/>
      <c r="M380" s="122"/>
      <c r="N380" s="122"/>
      <c r="O380" s="300"/>
      <c r="P380" s="300"/>
      <c r="Q380" s="300"/>
      <c r="R380" s="300"/>
      <c r="S380" s="300"/>
      <c r="T380" s="388">
        <f t="shared" si="73"/>
        <v>0</v>
      </c>
      <c r="U380" s="388">
        <f t="shared" si="74"/>
        <v>0</v>
      </c>
      <c r="V380" s="388">
        <f>BO!M290</f>
        <v>0</v>
      </c>
    </row>
    <row r="381" spans="1:28" hidden="1">
      <c r="A381" s="200">
        <v>8</v>
      </c>
      <c r="B381" s="39" t="s">
        <v>323</v>
      </c>
      <c r="C381" s="377">
        <f>Mat!C157</f>
        <v>0</v>
      </c>
      <c r="D381" s="377">
        <f>Mat!D157</f>
        <v>0</v>
      </c>
      <c r="E381" s="377">
        <f>Mat!E157</f>
        <v>0</v>
      </c>
      <c r="F381" s="377">
        <f>Mat!F157</f>
        <v>0</v>
      </c>
      <c r="G381" s="375">
        <f>Mat!G157</f>
        <v>0</v>
      </c>
      <c r="H381" s="189">
        <f t="shared" si="72"/>
        <v>0</v>
      </c>
      <c r="I381" s="122"/>
      <c r="M381" s="122"/>
      <c r="N381" s="122"/>
      <c r="O381" s="300"/>
      <c r="P381" s="300"/>
      <c r="Q381" s="300"/>
      <c r="R381" s="300"/>
      <c r="S381" s="300"/>
      <c r="T381" s="388">
        <f t="shared" si="73"/>
        <v>0</v>
      </c>
      <c r="U381" s="388">
        <f t="shared" si="74"/>
        <v>0</v>
      </c>
      <c r="V381" s="388">
        <f>BO!M291</f>
        <v>0</v>
      </c>
    </row>
    <row r="382" spans="1:28" hidden="1">
      <c r="A382" s="200">
        <v>9</v>
      </c>
      <c r="B382" s="39" t="s">
        <v>324</v>
      </c>
      <c r="C382" s="377">
        <f>Mat!C158</f>
        <v>0</v>
      </c>
      <c r="D382" s="377">
        <f>Mat!D158</f>
        <v>0</v>
      </c>
      <c r="E382" s="377">
        <f>Mat!E158</f>
        <v>0</v>
      </c>
      <c r="F382" s="377">
        <f>Mat!F158</f>
        <v>0</v>
      </c>
      <c r="G382" s="375">
        <f>Mat!G158</f>
        <v>0</v>
      </c>
      <c r="H382" s="189">
        <f t="shared" si="72"/>
        <v>0</v>
      </c>
      <c r="I382" s="122"/>
      <c r="M382" s="122"/>
      <c r="N382" s="122"/>
      <c r="O382" s="300"/>
      <c r="P382" s="300"/>
      <c r="Q382" s="300"/>
      <c r="R382" s="300"/>
      <c r="S382" s="300"/>
      <c r="T382" s="388">
        <f t="shared" si="73"/>
        <v>0</v>
      </c>
      <c r="U382" s="388">
        <f t="shared" si="74"/>
        <v>0</v>
      </c>
      <c r="V382" s="388">
        <f>BO!M292</f>
        <v>0</v>
      </c>
    </row>
    <row r="383" spans="1:28" hidden="1">
      <c r="A383" s="200">
        <v>10</v>
      </c>
      <c r="B383" s="39" t="s">
        <v>325</v>
      </c>
      <c r="C383" s="377">
        <f>Mat!C159</f>
        <v>0</v>
      </c>
      <c r="D383" s="377">
        <f>Mat!D159</f>
        <v>0</v>
      </c>
      <c r="E383" s="377">
        <f>Mat!E159</f>
        <v>0</v>
      </c>
      <c r="F383" s="377">
        <f>Mat!F159</f>
        <v>0</v>
      </c>
      <c r="G383" s="375">
        <f>Mat!G159</f>
        <v>0</v>
      </c>
      <c r="H383" s="189">
        <f t="shared" si="72"/>
        <v>0</v>
      </c>
      <c r="I383" s="122"/>
      <c r="M383" s="122"/>
      <c r="N383" s="122"/>
      <c r="O383" s="300"/>
      <c r="P383" s="300"/>
      <c r="Q383" s="300"/>
      <c r="R383" s="300"/>
      <c r="S383" s="300"/>
      <c r="T383" s="388">
        <f t="shared" si="73"/>
        <v>0</v>
      </c>
      <c r="U383" s="388">
        <f t="shared" si="74"/>
        <v>0</v>
      </c>
      <c r="V383" s="388">
        <f>BO!M293</f>
        <v>0</v>
      </c>
    </row>
    <row r="384" spans="1:28" hidden="1">
      <c r="A384" s="200">
        <v>11</v>
      </c>
      <c r="B384" s="39" t="s">
        <v>372</v>
      </c>
      <c r="C384" s="377">
        <f>Mat!C160</f>
        <v>0</v>
      </c>
      <c r="D384" s="377">
        <f>Mat!D160</f>
        <v>0</v>
      </c>
      <c r="E384" s="377">
        <f>Mat!E160</f>
        <v>0</v>
      </c>
      <c r="F384" s="377">
        <f>Mat!F160</f>
        <v>0</v>
      </c>
      <c r="G384" s="375">
        <f>Mat!G160</f>
        <v>0</v>
      </c>
      <c r="H384" s="189">
        <f t="shared" si="72"/>
        <v>0</v>
      </c>
      <c r="I384" s="122"/>
      <c r="M384" s="122"/>
      <c r="N384" s="122"/>
      <c r="O384" s="300"/>
      <c r="P384" s="300"/>
      <c r="Q384" s="300"/>
      <c r="R384" s="300"/>
      <c r="S384" s="300"/>
      <c r="T384" s="388">
        <f t="shared" si="73"/>
        <v>0</v>
      </c>
      <c r="U384" s="388">
        <f t="shared" si="74"/>
        <v>0</v>
      </c>
      <c r="V384" s="388">
        <f>BO!M294</f>
        <v>0</v>
      </c>
    </row>
    <row r="385" spans="1:22" hidden="1">
      <c r="A385" s="200">
        <v>12</v>
      </c>
      <c r="B385" s="39" t="s">
        <v>373</v>
      </c>
      <c r="C385" s="377">
        <f>Mat!C161</f>
        <v>0</v>
      </c>
      <c r="D385" s="377">
        <f>Mat!D161</f>
        <v>0</v>
      </c>
      <c r="E385" s="377">
        <f>Mat!E161</f>
        <v>0</v>
      </c>
      <c r="F385" s="377">
        <f>Mat!F161</f>
        <v>0</v>
      </c>
      <c r="G385" s="375">
        <f>Mat!G161</f>
        <v>0</v>
      </c>
      <c r="H385" s="189">
        <f t="shared" si="72"/>
        <v>0</v>
      </c>
      <c r="I385" s="122"/>
      <c r="J385" s="122"/>
      <c r="K385" s="122"/>
      <c r="L385" s="122"/>
      <c r="M385" s="122"/>
      <c r="N385" s="122"/>
      <c r="O385" s="300"/>
      <c r="P385" s="300"/>
      <c r="Q385" s="300"/>
      <c r="R385" s="300"/>
      <c r="S385" s="300"/>
      <c r="T385" s="388">
        <f t="shared" si="73"/>
        <v>0</v>
      </c>
      <c r="U385" s="388">
        <f t="shared" si="74"/>
        <v>0</v>
      </c>
      <c r="V385" s="388">
        <f>BO!M295</f>
        <v>0</v>
      </c>
    </row>
    <row r="386" spans="1:22" hidden="1">
      <c r="A386" s="200">
        <v>13</v>
      </c>
      <c r="B386" s="39" t="s">
        <v>374</v>
      </c>
      <c r="C386" s="377">
        <f>Mat!C162</f>
        <v>0</v>
      </c>
      <c r="D386" s="377">
        <f>Mat!D162</f>
        <v>0</v>
      </c>
      <c r="E386" s="377">
        <f>Mat!E162</f>
        <v>0</v>
      </c>
      <c r="F386" s="377">
        <f>Mat!F162</f>
        <v>0</v>
      </c>
      <c r="G386" s="375">
        <f>Mat!G162</f>
        <v>0</v>
      </c>
      <c r="H386" s="189">
        <f t="shared" si="72"/>
        <v>0</v>
      </c>
      <c r="I386" s="122"/>
      <c r="J386" s="122"/>
      <c r="K386" s="122"/>
      <c r="L386" s="122"/>
      <c r="M386" s="122"/>
      <c r="N386" s="122"/>
      <c r="O386" s="300"/>
      <c r="P386" s="300"/>
      <c r="Q386" s="300"/>
      <c r="R386" s="300"/>
      <c r="S386" s="300"/>
      <c r="T386" s="388">
        <f t="shared" si="73"/>
        <v>0</v>
      </c>
      <c r="U386" s="388">
        <f t="shared" si="74"/>
        <v>0</v>
      </c>
      <c r="V386" s="388">
        <f>BO!M296</f>
        <v>0</v>
      </c>
    </row>
    <row r="387" spans="1:22" hidden="1">
      <c r="A387" s="200">
        <v>14</v>
      </c>
      <c r="B387" s="39" t="s">
        <v>375</v>
      </c>
      <c r="C387" s="377">
        <f>Mat!C163</f>
        <v>0</v>
      </c>
      <c r="D387" s="377">
        <f>Mat!D163</f>
        <v>0</v>
      </c>
      <c r="E387" s="377">
        <f>Mat!E163</f>
        <v>0</v>
      </c>
      <c r="F387" s="377">
        <f>Mat!F163</f>
        <v>0</v>
      </c>
      <c r="G387" s="375">
        <f>Mat!G163</f>
        <v>0</v>
      </c>
      <c r="H387" s="189">
        <f t="shared" si="72"/>
        <v>0</v>
      </c>
      <c r="I387" s="122"/>
      <c r="J387" s="122"/>
      <c r="K387" s="122"/>
      <c r="L387" s="122"/>
      <c r="M387" s="122"/>
      <c r="N387" s="122"/>
      <c r="O387" s="300"/>
      <c r="P387" s="300"/>
      <c r="Q387" s="300"/>
      <c r="R387" s="300"/>
      <c r="S387" s="300"/>
      <c r="T387" s="388">
        <f t="shared" si="73"/>
        <v>0</v>
      </c>
      <c r="U387" s="388">
        <f t="shared" si="74"/>
        <v>0</v>
      </c>
      <c r="V387" s="388">
        <f>BO!M297</f>
        <v>0</v>
      </c>
    </row>
    <row r="388" spans="1:22" hidden="1">
      <c r="A388" s="200">
        <v>15</v>
      </c>
      <c r="B388" s="39" t="s">
        <v>376</v>
      </c>
      <c r="C388" s="377">
        <f>Mat!C164</f>
        <v>0</v>
      </c>
      <c r="D388" s="377">
        <f>Mat!D164</f>
        <v>0</v>
      </c>
      <c r="E388" s="377">
        <f>Mat!E164</f>
        <v>0</v>
      </c>
      <c r="F388" s="377">
        <f>Mat!F164</f>
        <v>0</v>
      </c>
      <c r="G388" s="375">
        <f>Mat!G164</f>
        <v>0</v>
      </c>
      <c r="H388" s="189">
        <f t="shared" si="72"/>
        <v>0</v>
      </c>
      <c r="I388" s="122"/>
      <c r="J388" s="122"/>
      <c r="K388" s="122"/>
      <c r="L388" s="122"/>
      <c r="M388" s="122"/>
      <c r="N388" s="122"/>
      <c r="O388" s="300"/>
      <c r="P388" s="300"/>
      <c r="Q388" s="300"/>
      <c r="R388" s="300"/>
      <c r="S388" s="300"/>
      <c r="T388" s="388">
        <f t="shared" si="73"/>
        <v>0</v>
      </c>
      <c r="U388" s="388">
        <f t="shared" si="74"/>
        <v>0</v>
      </c>
      <c r="V388" s="388">
        <f>BO!M298</f>
        <v>0</v>
      </c>
    </row>
    <row r="389" spans="1:22" hidden="1">
      <c r="A389" s="200">
        <v>16</v>
      </c>
      <c r="B389" s="39" t="s">
        <v>377</v>
      </c>
      <c r="C389" s="377">
        <f>Mat!C165</f>
        <v>0</v>
      </c>
      <c r="D389" s="377">
        <f>Mat!D165</f>
        <v>0</v>
      </c>
      <c r="E389" s="377">
        <f>Mat!E165</f>
        <v>0</v>
      </c>
      <c r="F389" s="377">
        <f>Mat!F165</f>
        <v>0</v>
      </c>
      <c r="G389" s="375">
        <f>Mat!G165</f>
        <v>0</v>
      </c>
      <c r="H389" s="189">
        <f t="shared" si="72"/>
        <v>0</v>
      </c>
      <c r="I389" s="122"/>
      <c r="J389" s="122"/>
      <c r="K389" s="122"/>
      <c r="L389" s="122"/>
      <c r="M389" s="122"/>
      <c r="N389" s="122"/>
      <c r="O389" s="300"/>
      <c r="P389" s="300"/>
      <c r="Q389" s="300"/>
      <c r="R389" s="300"/>
      <c r="S389" s="300"/>
      <c r="T389" s="388">
        <f t="shared" si="73"/>
        <v>0</v>
      </c>
      <c r="U389" s="388">
        <f t="shared" si="74"/>
        <v>0</v>
      </c>
      <c r="V389" s="388">
        <f>BO!M299</f>
        <v>0</v>
      </c>
    </row>
    <row r="390" spans="1:22" hidden="1">
      <c r="A390" s="200">
        <v>17</v>
      </c>
      <c r="B390" s="39" t="s">
        <v>378</v>
      </c>
      <c r="C390" s="377">
        <f>Mat!C166</f>
        <v>0</v>
      </c>
      <c r="D390" s="377">
        <f>Mat!D166</f>
        <v>0</v>
      </c>
      <c r="E390" s="377">
        <f>Mat!E166</f>
        <v>0</v>
      </c>
      <c r="F390" s="377">
        <f>Mat!F166</f>
        <v>0</v>
      </c>
      <c r="G390" s="375">
        <f>Mat!G166</f>
        <v>0</v>
      </c>
      <c r="H390" s="189">
        <f t="shared" si="72"/>
        <v>0</v>
      </c>
      <c r="I390" s="122"/>
      <c r="J390" s="122"/>
      <c r="K390" s="122"/>
      <c r="L390" s="122"/>
      <c r="M390" s="122"/>
      <c r="N390" s="122"/>
      <c r="O390" s="300"/>
      <c r="P390" s="300"/>
      <c r="Q390" s="300"/>
      <c r="R390" s="300"/>
      <c r="S390" s="300"/>
      <c r="T390" s="388">
        <f t="shared" si="73"/>
        <v>0</v>
      </c>
      <c r="U390" s="388">
        <f t="shared" si="74"/>
        <v>0</v>
      </c>
      <c r="V390" s="388">
        <f>BO!M300</f>
        <v>0</v>
      </c>
    </row>
    <row r="391" spans="1:22" hidden="1">
      <c r="A391" s="200">
        <v>18</v>
      </c>
      <c r="B391" s="39" t="s">
        <v>379</v>
      </c>
      <c r="C391" s="377">
        <f>Mat!C167</f>
        <v>0</v>
      </c>
      <c r="D391" s="377">
        <f>Mat!D167</f>
        <v>0</v>
      </c>
      <c r="E391" s="377">
        <f>Mat!E167</f>
        <v>0</v>
      </c>
      <c r="F391" s="377">
        <f>Mat!F167</f>
        <v>0</v>
      </c>
      <c r="G391" s="375">
        <f>Mat!G167</f>
        <v>0</v>
      </c>
      <c r="H391" s="189">
        <f t="shared" si="72"/>
        <v>0</v>
      </c>
      <c r="I391" s="122"/>
      <c r="J391" s="122"/>
      <c r="K391" s="122"/>
      <c r="L391" s="122"/>
      <c r="M391" s="122"/>
      <c r="N391" s="122"/>
      <c r="O391" s="300"/>
      <c r="P391" s="300"/>
      <c r="Q391" s="300"/>
      <c r="R391" s="300"/>
      <c r="S391" s="300"/>
      <c r="T391" s="388">
        <f t="shared" si="73"/>
        <v>0</v>
      </c>
      <c r="U391" s="388">
        <f t="shared" si="74"/>
        <v>0</v>
      </c>
      <c r="V391" s="388">
        <f>BO!M301</f>
        <v>0</v>
      </c>
    </row>
    <row r="392" spans="1:22" hidden="1">
      <c r="A392" s="200">
        <v>19</v>
      </c>
      <c r="B392" s="39" t="s">
        <v>380</v>
      </c>
      <c r="C392" s="377">
        <f>Mat!C168</f>
        <v>0</v>
      </c>
      <c r="D392" s="377">
        <f>Mat!D168</f>
        <v>0</v>
      </c>
      <c r="E392" s="377">
        <f>Mat!E168</f>
        <v>0</v>
      </c>
      <c r="F392" s="377">
        <f>Mat!F168</f>
        <v>0</v>
      </c>
      <c r="G392" s="375">
        <f>Mat!G168</f>
        <v>0</v>
      </c>
      <c r="H392" s="189">
        <f t="shared" si="72"/>
        <v>0</v>
      </c>
      <c r="I392" s="122"/>
      <c r="J392" s="122"/>
      <c r="K392" s="122"/>
      <c r="L392" s="122"/>
      <c r="M392" s="122"/>
      <c r="N392" s="122"/>
      <c r="O392" s="300"/>
      <c r="P392" s="300"/>
      <c r="Q392" s="300"/>
      <c r="R392" s="300"/>
      <c r="S392" s="300"/>
      <c r="T392" s="388">
        <f t="shared" si="73"/>
        <v>0</v>
      </c>
      <c r="U392" s="388">
        <f t="shared" si="74"/>
        <v>0</v>
      </c>
      <c r="V392" s="388">
        <f>BO!M302</f>
        <v>0</v>
      </c>
    </row>
    <row r="393" spans="1:22" hidden="1">
      <c r="A393" s="200">
        <v>20</v>
      </c>
      <c r="B393" s="39" t="s">
        <v>381</v>
      </c>
      <c r="C393" s="377">
        <f>Mat!C169</f>
        <v>0</v>
      </c>
      <c r="D393" s="377">
        <f>Mat!D169</f>
        <v>0</v>
      </c>
      <c r="E393" s="377">
        <f>Mat!E169</f>
        <v>0</v>
      </c>
      <c r="F393" s="377">
        <f>Mat!F169</f>
        <v>0</v>
      </c>
      <c r="G393" s="375">
        <f>Mat!G169</f>
        <v>0</v>
      </c>
      <c r="H393" s="189">
        <f t="shared" si="72"/>
        <v>0</v>
      </c>
      <c r="I393" s="122"/>
      <c r="J393" s="122"/>
      <c r="K393" s="122"/>
      <c r="L393" s="122"/>
      <c r="M393" s="122"/>
      <c r="N393" s="122"/>
      <c r="O393" s="300"/>
      <c r="P393" s="300"/>
      <c r="Q393" s="300"/>
      <c r="R393" s="300"/>
      <c r="S393" s="300"/>
      <c r="T393" s="388">
        <f t="shared" si="73"/>
        <v>0</v>
      </c>
      <c r="U393" s="388">
        <f t="shared" si="74"/>
        <v>0</v>
      </c>
      <c r="V393" s="388">
        <f>BO!M303</f>
        <v>0</v>
      </c>
    </row>
    <row r="394" spans="1:22" hidden="1">
      <c r="A394" s="200">
        <v>21</v>
      </c>
      <c r="B394" s="39" t="s">
        <v>382</v>
      </c>
      <c r="C394" s="377">
        <f>Mat!C170</f>
        <v>0</v>
      </c>
      <c r="D394" s="377">
        <f>Mat!D170</f>
        <v>0</v>
      </c>
      <c r="E394" s="377">
        <f>Mat!E170</f>
        <v>0</v>
      </c>
      <c r="F394" s="377">
        <f>Mat!F170</f>
        <v>0</v>
      </c>
      <c r="G394" s="375">
        <f>Mat!G170</f>
        <v>0</v>
      </c>
      <c r="H394" s="189">
        <f t="shared" si="72"/>
        <v>0</v>
      </c>
      <c r="I394" s="122"/>
      <c r="J394" s="122"/>
      <c r="K394" s="122"/>
      <c r="L394" s="122"/>
      <c r="M394" s="122"/>
      <c r="N394" s="122"/>
      <c r="O394" s="300"/>
      <c r="P394" s="300"/>
      <c r="Q394" s="300"/>
      <c r="R394" s="300"/>
      <c r="S394" s="300"/>
      <c r="T394" s="388">
        <f t="shared" si="73"/>
        <v>0</v>
      </c>
      <c r="U394" s="388">
        <f t="shared" si="74"/>
        <v>0</v>
      </c>
      <c r="V394" s="388">
        <f>BO!M304</f>
        <v>0</v>
      </c>
    </row>
    <row r="395" spans="1:22" hidden="1">
      <c r="A395" s="200">
        <v>22</v>
      </c>
      <c r="B395" s="39" t="s">
        <v>383</v>
      </c>
      <c r="C395" s="377">
        <f>Mat!C171</f>
        <v>0</v>
      </c>
      <c r="D395" s="377">
        <f>Mat!D171</f>
        <v>0</v>
      </c>
      <c r="E395" s="377">
        <f>Mat!E171</f>
        <v>0</v>
      </c>
      <c r="F395" s="377">
        <f>Mat!F171</f>
        <v>0</v>
      </c>
      <c r="G395" s="375">
        <f>Mat!G171</f>
        <v>0</v>
      </c>
      <c r="H395" s="189">
        <f t="shared" si="72"/>
        <v>0</v>
      </c>
      <c r="I395" s="122"/>
      <c r="J395" s="122"/>
      <c r="K395" s="122"/>
      <c r="L395" s="122"/>
      <c r="M395" s="122"/>
      <c r="N395" s="122"/>
      <c r="O395" s="300"/>
      <c r="P395" s="300"/>
      <c r="Q395" s="300"/>
      <c r="R395" s="300"/>
      <c r="S395" s="300"/>
      <c r="T395" s="388">
        <f t="shared" si="73"/>
        <v>0</v>
      </c>
      <c r="U395" s="388">
        <f t="shared" si="74"/>
        <v>0</v>
      </c>
      <c r="V395" s="388">
        <f>BO!M305</f>
        <v>0</v>
      </c>
    </row>
    <row r="396" spans="1:22" hidden="1">
      <c r="A396" s="200">
        <v>23</v>
      </c>
      <c r="B396" s="39" t="s">
        <v>384</v>
      </c>
      <c r="C396" s="377">
        <f>Mat!C172</f>
        <v>0</v>
      </c>
      <c r="D396" s="377">
        <f>Mat!D172</f>
        <v>0</v>
      </c>
      <c r="E396" s="377">
        <f>Mat!E172</f>
        <v>0</v>
      </c>
      <c r="F396" s="377">
        <f>Mat!F172</f>
        <v>0</v>
      </c>
      <c r="G396" s="375">
        <f>Mat!G172</f>
        <v>0</v>
      </c>
      <c r="H396" s="189">
        <f t="shared" si="72"/>
        <v>0</v>
      </c>
      <c r="I396" s="122"/>
      <c r="J396" s="122"/>
      <c r="K396" s="122"/>
      <c r="L396" s="122"/>
      <c r="M396" s="122"/>
      <c r="N396" s="122"/>
      <c r="O396" s="300"/>
      <c r="P396" s="300"/>
      <c r="Q396" s="300"/>
      <c r="R396" s="300"/>
      <c r="S396" s="300"/>
      <c r="T396" s="388">
        <f t="shared" si="73"/>
        <v>0</v>
      </c>
      <c r="U396" s="388">
        <f t="shared" si="74"/>
        <v>0</v>
      </c>
      <c r="V396" s="388">
        <f>BO!M306</f>
        <v>0</v>
      </c>
    </row>
    <row r="397" spans="1:22" hidden="1">
      <c r="A397" s="200">
        <v>24</v>
      </c>
      <c r="B397" s="39" t="s">
        <v>385</v>
      </c>
      <c r="C397" s="377">
        <f>Mat!C173</f>
        <v>0</v>
      </c>
      <c r="D397" s="377">
        <f>Mat!D173</f>
        <v>0</v>
      </c>
      <c r="E397" s="377">
        <f>Mat!E173</f>
        <v>0</v>
      </c>
      <c r="F397" s="377">
        <f>Mat!F173</f>
        <v>0</v>
      </c>
      <c r="G397" s="375">
        <f>Mat!G173</f>
        <v>0</v>
      </c>
      <c r="H397" s="189">
        <f t="shared" si="72"/>
        <v>0</v>
      </c>
      <c r="I397" s="122"/>
      <c r="J397" s="122"/>
      <c r="K397" s="122"/>
      <c r="L397" s="122"/>
      <c r="M397" s="122"/>
      <c r="N397" s="122"/>
      <c r="O397" s="300"/>
      <c r="P397" s="300"/>
      <c r="Q397" s="300"/>
      <c r="R397" s="300"/>
      <c r="S397" s="300"/>
      <c r="T397" s="388">
        <f t="shared" si="73"/>
        <v>0</v>
      </c>
      <c r="U397" s="388">
        <f t="shared" si="74"/>
        <v>0</v>
      </c>
      <c r="V397" s="388">
        <f>BO!M307</f>
        <v>0</v>
      </c>
    </row>
    <row r="398" spans="1:22" ht="15.75" hidden="1" thickBot="1">
      <c r="A398" s="266">
        <v>25</v>
      </c>
      <c r="B398" s="289" t="s">
        <v>386</v>
      </c>
      <c r="C398" s="415">
        <f>Mat!C174</f>
        <v>0</v>
      </c>
      <c r="D398" s="415">
        <f>Mat!D174</f>
        <v>0</v>
      </c>
      <c r="E398" s="415">
        <f>Mat!E174</f>
        <v>0</v>
      </c>
      <c r="F398" s="415">
        <f>Mat!F174</f>
        <v>0</v>
      </c>
      <c r="G398" s="378">
        <f>Mat!G174</f>
        <v>0</v>
      </c>
      <c r="H398" s="195">
        <f t="shared" si="72"/>
        <v>0</v>
      </c>
      <c r="I398" s="122"/>
      <c r="J398" s="122"/>
      <c r="K398" s="122"/>
      <c r="L398" s="122"/>
      <c r="M398" s="122"/>
      <c r="N398" s="122"/>
      <c r="O398" s="300"/>
      <c r="P398" s="300"/>
      <c r="Q398" s="300"/>
      <c r="R398" s="300"/>
      <c r="S398" s="300"/>
      <c r="T398" s="388">
        <f t="shared" si="73"/>
        <v>0</v>
      </c>
      <c r="U398" s="388">
        <f t="shared" si="74"/>
        <v>0</v>
      </c>
      <c r="V398" s="388">
        <f>BO!M308</f>
        <v>0</v>
      </c>
    </row>
    <row r="399" spans="1:22">
      <c r="B399" s="280"/>
      <c r="C399" s="37"/>
      <c r="D399" s="37"/>
      <c r="E399" s="37"/>
      <c r="F399" s="37"/>
      <c r="G399" s="37"/>
      <c r="H399" s="37"/>
      <c r="I399" s="37"/>
      <c r="O399" s="299"/>
      <c r="P399" s="300"/>
      <c r="Q399" s="299"/>
      <c r="R399" s="299"/>
      <c r="S399" s="299"/>
      <c r="T399" s="392"/>
      <c r="U399" s="392"/>
    </row>
  </sheetData>
  <sheetProtection algorithmName="SHA-512" hashValue="1u3By4Sa6iqEjVZaU7R+kd8AkpA3uaNrZRBzcvGrzVfGpVfX7CE+wdBVPSip6wC0zN+ouwRvsgPjl20ragGH/w==" saltValue="xR1wTnc0d+3fCypoK5gCSA==" spinCount="100000" sheet="1" objects="1" scenarios="1" formatCells="0" selectLockedCells="1"/>
  <dataConsolidate/>
  <mergeCells count="95">
    <mergeCell ref="I56:K56"/>
    <mergeCell ref="I51:K51"/>
    <mergeCell ref="I52:K52"/>
    <mergeCell ref="I53:K53"/>
    <mergeCell ref="I54:K54"/>
    <mergeCell ref="I55:K55"/>
    <mergeCell ref="I46:K46"/>
    <mergeCell ref="I47:K47"/>
    <mergeCell ref="I48:K48"/>
    <mergeCell ref="I49:K49"/>
    <mergeCell ref="I50:K50"/>
    <mergeCell ref="I41:K41"/>
    <mergeCell ref="I42:K42"/>
    <mergeCell ref="I43:K43"/>
    <mergeCell ref="I44:K44"/>
    <mergeCell ref="I45:K45"/>
    <mergeCell ref="I36:K36"/>
    <mergeCell ref="I37:K37"/>
    <mergeCell ref="I38:K38"/>
    <mergeCell ref="I39:K39"/>
    <mergeCell ref="I40:K40"/>
    <mergeCell ref="Z61:Z62"/>
    <mergeCell ref="A7:C7"/>
    <mergeCell ref="F30:F31"/>
    <mergeCell ref="G30:G31"/>
    <mergeCell ref="A11:B11"/>
    <mergeCell ref="A14:A15"/>
    <mergeCell ref="B14:B15"/>
    <mergeCell ref="A30:A31"/>
    <mergeCell ref="B30:B31"/>
    <mergeCell ref="C30:C31"/>
    <mergeCell ref="D30:D31"/>
    <mergeCell ref="I30:K31"/>
    <mergeCell ref="I32:K32"/>
    <mergeCell ref="I33:K33"/>
    <mergeCell ref="I34:K34"/>
    <mergeCell ref="I35:K35"/>
    <mergeCell ref="Y61:Y62"/>
    <mergeCell ref="A342:A343"/>
    <mergeCell ref="B342:B343"/>
    <mergeCell ref="F342:F343"/>
    <mergeCell ref="C61:C63"/>
    <mergeCell ref="I61:I62"/>
    <mergeCell ref="K61:K64"/>
    <mergeCell ref="T136:T137"/>
    <mergeCell ref="U136:U137"/>
    <mergeCell ref="V136:V137"/>
    <mergeCell ref="B100:B101"/>
    <mergeCell ref="D100:D101"/>
    <mergeCell ref="F100:F101"/>
    <mergeCell ref="V312:V313"/>
    <mergeCell ref="V342:V343"/>
    <mergeCell ref="A312:A313"/>
    <mergeCell ref="X61:X64"/>
    <mergeCell ref="T61:T64"/>
    <mergeCell ref="I100:I101"/>
    <mergeCell ref="J100:J101"/>
    <mergeCell ref="A372:A373"/>
    <mergeCell ref="B372:B373"/>
    <mergeCell ref="V372:V373"/>
    <mergeCell ref="B312:B313"/>
    <mergeCell ref="F312:F313"/>
    <mergeCell ref="G61:G64"/>
    <mergeCell ref="H61:H62"/>
    <mergeCell ref="G100:G101"/>
    <mergeCell ref="V100:V101"/>
    <mergeCell ref="W100:W101"/>
    <mergeCell ref="U61:U64"/>
    <mergeCell ref="B174:B175"/>
    <mergeCell ref="A136:A139"/>
    <mergeCell ref="B136:B137"/>
    <mergeCell ref="E136:E137"/>
    <mergeCell ref="G136:G137"/>
    <mergeCell ref="B138:B139"/>
    <mergeCell ref="A172:A175"/>
    <mergeCell ref="B172:B173"/>
    <mergeCell ref="E172:E173"/>
    <mergeCell ref="F172:F173"/>
    <mergeCell ref="G172:G173"/>
    <mergeCell ref="H372:H373"/>
    <mergeCell ref="A6:C6"/>
    <mergeCell ref="B102:B103"/>
    <mergeCell ref="A61:A64"/>
    <mergeCell ref="B61:B64"/>
    <mergeCell ref="F61:F64"/>
    <mergeCell ref="D61:D63"/>
    <mergeCell ref="E61:E62"/>
    <mergeCell ref="A100:A103"/>
    <mergeCell ref="H6:K6"/>
    <mergeCell ref="H7:K7"/>
    <mergeCell ref="D6:E6"/>
    <mergeCell ref="C14:C15"/>
    <mergeCell ref="H172:H173"/>
    <mergeCell ref="H136:H137"/>
    <mergeCell ref="J61:J62"/>
  </mergeCells>
  <dataValidations count="4">
    <dataValidation type="list" allowBlank="1" showInputMessage="1" showErrorMessage="1" sqref="G65:G89" xr:uid="{00000000-0002-0000-0800-000000000000}">
      <formula1>f</formula1>
    </dataValidation>
    <dataValidation type="list" allowBlank="1" showInputMessage="1" showErrorMessage="1" sqref="F65:F89" xr:uid="{00000000-0002-0000-0800-000001000000}">
      <formula1>$A$16:$A$25</formula1>
    </dataValidation>
    <dataValidation type="list" allowBlank="1" showInputMessage="1" showErrorMessage="1" sqref="E314:E338 E344:E368" xr:uid="{00000000-0002-0000-0800-000002000000}">
      <formula1>degree</formula1>
    </dataValidation>
    <dataValidation type="list" allowBlank="1" showInputMessage="1" showErrorMessage="1" sqref="G374:G398" xr:uid="{00000000-0002-0000-0800-000003000000}">
      <formula1>eg_degree</formula1>
    </dataValidation>
  </dataValidations>
  <pageMargins left="0.95" right="0.45" top="0.75" bottom="0.75" header="0.3" footer="0.3"/>
  <pageSetup paperSize="9" scale="60" fitToHeight="0" orientation="landscape" horizontalDpi="4294967293" verticalDpi="1200" r:id="rId1"/>
  <rowBreaks count="7" manualBreakCount="7">
    <brk id="26" max="10" man="1"/>
    <brk id="57" max="10" man="1"/>
    <brk id="307" max="10" man="1"/>
    <brk id="338" max="10" man="1"/>
    <brk id="368" max="10" man="1"/>
    <brk id="91" max="10" man="1"/>
    <brk id="167" max="10" man="1"/>
  </rowBreaks>
  <ignoredErrors>
    <ignoredError sqref="B140:B164" formula="1"/>
    <ignoredError sqref="AA65:AA8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AB399"/>
  <sheetViews>
    <sheetView showGridLines="0" view="pageBreakPreview" topLeftCell="A31" zoomScale="70" zoomScaleNormal="70" zoomScaleSheetLayoutView="70" workbookViewId="0">
      <selection activeCell="J1" sqref="J1:K5"/>
    </sheetView>
  </sheetViews>
  <sheetFormatPr defaultRowHeight="15"/>
  <cols>
    <col min="1" max="1" width="7.140625" style="44" customWidth="1"/>
    <col min="2" max="2" width="28" style="44" customWidth="1"/>
    <col min="3" max="3" width="21.7109375" style="44" customWidth="1"/>
    <col min="4" max="4" width="20.140625" style="44" customWidth="1"/>
    <col min="5" max="5" width="21.28515625" style="44" customWidth="1"/>
    <col min="6" max="6" width="22" style="44" customWidth="1"/>
    <col min="7" max="7" width="22.42578125" style="44" customWidth="1"/>
    <col min="8" max="8" width="15.42578125" style="44" customWidth="1"/>
    <col min="9" max="9" width="21.7109375" style="44" customWidth="1"/>
    <col min="10" max="10" width="17.28515625" style="44" customWidth="1"/>
    <col min="11" max="11" width="19.7109375" style="44" customWidth="1"/>
    <col min="12" max="13" width="15.7109375" style="44" customWidth="1"/>
    <col min="14" max="18" width="9.140625" style="44" customWidth="1"/>
    <col min="19" max="19" width="9.140625" style="44" hidden="1" customWidth="1"/>
    <col min="20" max="20" width="14.42578125" style="379" hidden="1" customWidth="1"/>
    <col min="21" max="21" width="12.5703125" style="379" hidden="1" customWidth="1"/>
    <col min="22" max="22" width="9.5703125" style="379" hidden="1" customWidth="1"/>
    <col min="23" max="23" width="15.140625" style="268" hidden="1" customWidth="1"/>
    <col min="24" max="24" width="13.85546875" style="268" hidden="1" customWidth="1"/>
    <col min="25" max="27" width="9.140625" style="44" hidden="1" customWidth="1"/>
    <col min="28" max="16384" width="9.140625" style="44"/>
  </cols>
  <sheetData>
    <row r="1" spans="1:28" ht="15.75" thickBot="1"/>
    <row r="2" spans="1:28" ht="32.25" thickBot="1">
      <c r="A2" s="458" t="str">
        <f>UTARA!A2</f>
        <v>BUILDING ENVELOPE COMPLIANCE FORM V3.0</v>
      </c>
      <c r="B2" s="456"/>
      <c r="C2" s="456"/>
      <c r="D2" s="456"/>
      <c r="E2" s="456"/>
      <c r="F2" s="457"/>
      <c r="G2" s="221"/>
      <c r="H2" s="269"/>
      <c r="I2" s="269"/>
      <c r="J2" s="269"/>
      <c r="K2" s="269"/>
      <c r="L2" s="448"/>
      <c r="M2" s="448"/>
      <c r="N2" s="448"/>
      <c r="O2" s="448"/>
      <c r="P2" s="448"/>
      <c r="Q2" s="270"/>
      <c r="R2" s="270"/>
      <c r="S2" s="270"/>
      <c r="T2" s="380"/>
      <c r="U2" s="380"/>
    </row>
    <row r="3" spans="1:28" ht="19.5" thickBot="1">
      <c r="A3" s="216" t="str">
        <f>UTARA!A3</f>
        <v>PERSYARATAN</v>
      </c>
      <c r="B3" s="217"/>
      <c r="C3" s="217"/>
      <c r="D3" s="217"/>
      <c r="E3" s="217"/>
      <c r="F3" s="218"/>
      <c r="G3" s="221"/>
      <c r="H3" s="219"/>
      <c r="I3" s="219"/>
      <c r="J3" s="219"/>
      <c r="K3" s="219"/>
      <c r="L3" s="449"/>
      <c r="M3" s="449"/>
      <c r="N3" s="449"/>
      <c r="O3" s="449"/>
      <c r="P3" s="449"/>
      <c r="Q3" s="272"/>
      <c r="R3" s="272"/>
      <c r="S3" s="272"/>
      <c r="T3" s="381"/>
      <c r="U3" s="381"/>
    </row>
    <row r="4" spans="1:28" ht="19.5" thickBot="1">
      <c r="A4" s="213" t="str">
        <f>UTARA!A4</f>
        <v>Nilai Overall Thermal Transfer Value (OTTV) untuk bangunan tidak boleh melebihi 35 Watts/m2</v>
      </c>
      <c r="B4" s="214"/>
      <c r="C4" s="214"/>
      <c r="D4" s="214"/>
      <c r="E4" s="214"/>
      <c r="F4" s="215"/>
      <c r="G4" s="221"/>
      <c r="H4" s="220"/>
      <c r="I4" s="220"/>
      <c r="J4" s="220"/>
      <c r="K4" s="220"/>
      <c r="L4" s="450"/>
      <c r="M4" s="450"/>
      <c r="N4" s="450"/>
      <c r="O4" s="450"/>
      <c r="P4" s="450"/>
      <c r="Q4" s="272"/>
      <c r="R4" s="272"/>
      <c r="S4" s="272"/>
      <c r="T4" s="381"/>
      <c r="U4" s="381"/>
    </row>
    <row r="5" spans="1:28" ht="19.5" thickBot="1">
      <c r="A5" s="272"/>
      <c r="B5" s="274"/>
      <c r="C5" s="36"/>
      <c r="D5" s="36"/>
      <c r="E5" s="36"/>
      <c r="F5" s="36"/>
      <c r="G5" s="222"/>
      <c r="H5" s="222"/>
      <c r="I5" s="222"/>
      <c r="J5" s="220"/>
      <c r="K5" s="220"/>
      <c r="L5" s="272"/>
      <c r="M5" s="36"/>
      <c r="N5" s="36"/>
      <c r="O5" s="36"/>
      <c r="P5" s="36"/>
      <c r="Q5" s="272"/>
      <c r="R5" s="272"/>
      <c r="S5" s="272"/>
      <c r="T5" s="381"/>
      <c r="U5" s="381"/>
    </row>
    <row r="6" spans="1:28" ht="27" customHeight="1" thickBot="1">
      <c r="A6" s="548" t="str">
        <f>UTARA!A6</f>
        <v>PILIHAN KOTA</v>
      </c>
      <c r="B6" s="549"/>
      <c r="C6" s="641"/>
      <c r="D6" s="629" t="str">
        <f>UTARA!$D$6</f>
        <v>Banjarmasin</v>
      </c>
      <c r="E6" s="630"/>
      <c r="F6" s="4"/>
      <c r="G6" s="455" t="str">
        <f>UTARA!G6</f>
        <v>Project name :</v>
      </c>
      <c r="H6" s="627" t="str">
        <f>UTARA!H6</f>
        <v>xxx</v>
      </c>
      <c r="I6" s="627"/>
      <c r="J6" s="627"/>
      <c r="K6" s="628"/>
      <c r="M6" s="37"/>
      <c r="N6" s="37"/>
      <c r="O6" s="37"/>
    </row>
    <row r="7" spans="1:28" ht="27" thickBot="1">
      <c r="A7" s="548" t="str">
        <f>UTARA!A7</f>
        <v>ORIENTASI</v>
      </c>
      <c r="B7" s="549"/>
      <c r="C7" s="549"/>
      <c r="D7" s="223" t="s">
        <v>436</v>
      </c>
      <c r="G7" s="455" t="str">
        <f>UTARA!G7</f>
        <v>Address :</v>
      </c>
      <c r="H7" s="627" t="str">
        <f>UTARA!H7</f>
        <v>xxx</v>
      </c>
      <c r="I7" s="627"/>
      <c r="J7" s="627"/>
      <c r="K7" s="628"/>
      <c r="U7" s="382"/>
    </row>
    <row r="9" spans="1:28" ht="21">
      <c r="A9" s="276"/>
      <c r="B9" s="276" t="s">
        <v>467</v>
      </c>
      <c r="C9" s="2"/>
      <c r="D9" s="2"/>
      <c r="E9" s="2"/>
      <c r="F9" s="2"/>
      <c r="G9" s="2"/>
      <c r="H9" s="2"/>
      <c r="I9" s="2"/>
      <c r="J9" s="277"/>
      <c r="K9" s="277"/>
      <c r="L9" s="278"/>
      <c r="M9" s="451"/>
      <c r="N9" s="278"/>
      <c r="O9" s="278"/>
      <c r="P9" s="278"/>
      <c r="U9" s="383"/>
    </row>
    <row r="10" spans="1:28" ht="19.5" thickBot="1">
      <c r="A10" s="279"/>
      <c r="B10" s="28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U10" s="383"/>
    </row>
    <row r="11" spans="1:28" ht="36.75" customHeight="1" thickBot="1">
      <c r="A11" s="546" t="s">
        <v>451</v>
      </c>
      <c r="B11" s="547"/>
      <c r="C11" s="465">
        <f>Mat!C11</f>
        <v>10</v>
      </c>
      <c r="D11" s="37"/>
      <c r="E11" s="410"/>
      <c r="F11" s="410"/>
      <c r="G11" s="410"/>
      <c r="H11" s="410"/>
      <c r="I11" s="410"/>
      <c r="J11" s="410"/>
      <c r="K11" s="410"/>
      <c r="L11" s="410"/>
      <c r="M11" s="410"/>
      <c r="N11" s="37"/>
      <c r="O11" s="37"/>
      <c r="P11" s="37"/>
      <c r="R11" s="268"/>
      <c r="S11" s="268"/>
      <c r="U11" s="383"/>
      <c r="Y11" s="268"/>
      <c r="Z11" s="268"/>
      <c r="AA11" s="268"/>
      <c r="AB11" s="268"/>
    </row>
    <row r="12" spans="1:28">
      <c r="A12" s="281"/>
      <c r="B12" s="282"/>
      <c r="C12" s="275"/>
      <c r="D12" s="37"/>
      <c r="E12" s="37"/>
      <c r="F12" s="37"/>
      <c r="G12" s="37"/>
      <c r="H12" s="37"/>
      <c r="R12" s="268"/>
      <c r="S12" s="268"/>
      <c r="Y12" s="268"/>
      <c r="Z12" s="268"/>
      <c r="AA12" s="268"/>
      <c r="AB12" s="268"/>
    </row>
    <row r="13" spans="1:28" ht="15.75" thickBot="1">
      <c r="A13" s="281" t="s">
        <v>399</v>
      </c>
      <c r="B13" s="282"/>
      <c r="C13" s="275"/>
      <c r="D13" s="37"/>
      <c r="E13" s="37"/>
      <c r="F13" s="37"/>
      <c r="G13" s="37"/>
      <c r="H13" s="37"/>
      <c r="R13" s="268"/>
      <c r="S13" s="268"/>
      <c r="Y13" s="268"/>
      <c r="Z13" s="268"/>
      <c r="AA13" s="268"/>
      <c r="AB13" s="268"/>
    </row>
    <row r="14" spans="1:28" s="268" customFormat="1">
      <c r="A14" s="556" t="s">
        <v>473</v>
      </c>
      <c r="B14" s="558" t="s">
        <v>474</v>
      </c>
      <c r="C14" s="631"/>
      <c r="T14" s="379"/>
      <c r="U14" s="379"/>
      <c r="V14" s="379"/>
    </row>
    <row r="15" spans="1:28" s="268" customFormat="1">
      <c r="A15" s="557"/>
      <c r="B15" s="559"/>
      <c r="C15" s="631"/>
      <c r="T15" s="379"/>
      <c r="U15" s="379"/>
      <c r="V15" s="379"/>
    </row>
    <row r="16" spans="1:28" s="268" customFormat="1">
      <c r="A16" s="200" t="str">
        <f>IF(C11=1,"EW 1","EW 1")</f>
        <v>EW 1</v>
      </c>
      <c r="B16" s="466" t="str">
        <f>Mat!B16</f>
        <v>Bata Ringan</v>
      </c>
      <c r="C16" s="470"/>
      <c r="T16" s="379"/>
      <c r="U16" s="379"/>
      <c r="V16" s="379"/>
    </row>
    <row r="17" spans="1:28" s="268" customFormat="1">
      <c r="A17" s="200" t="str">
        <f>IF(C11&gt;=2,"EW 2","-")</f>
        <v>EW 2</v>
      </c>
      <c r="B17" s="466" t="str">
        <f>Mat!B17</f>
        <v>Bata Ringan</v>
      </c>
      <c r="C17" s="470"/>
      <c r="T17" s="379"/>
      <c r="U17" s="379"/>
      <c r="V17" s="379"/>
    </row>
    <row r="18" spans="1:28" s="268" customFormat="1">
      <c r="A18" s="200" t="str">
        <f>IF($C$11&gt;=3,"EW 3","-")</f>
        <v>EW 3</v>
      </c>
      <c r="B18" s="466">
        <f>Mat!B18</f>
        <v>0</v>
      </c>
      <c r="C18" s="470"/>
      <c r="E18" s="268" t="s">
        <v>326</v>
      </c>
      <c r="T18" s="379"/>
      <c r="U18" s="379"/>
      <c r="V18" s="379"/>
    </row>
    <row r="19" spans="1:28" s="268" customFormat="1">
      <c r="A19" s="200" t="str">
        <f>IF($C$11&gt;=4,"EW 4","-")</f>
        <v>EW 4</v>
      </c>
      <c r="B19" s="467">
        <f>Mat!B19</f>
        <v>0</v>
      </c>
      <c r="C19" s="470"/>
      <c r="T19" s="379"/>
      <c r="U19" s="379"/>
      <c r="V19" s="379"/>
    </row>
    <row r="20" spans="1:28" s="268" customFormat="1">
      <c r="A20" s="200" t="str">
        <f>IF($C$11&gt;=5,"EW 5","-")</f>
        <v>EW 5</v>
      </c>
      <c r="B20" s="467">
        <f>Mat!B20</f>
        <v>0</v>
      </c>
      <c r="C20" s="470"/>
      <c r="T20" s="379"/>
      <c r="U20" s="379"/>
      <c r="V20" s="379"/>
    </row>
    <row r="21" spans="1:28" s="268" customFormat="1">
      <c r="A21" s="200" t="str">
        <f>IF($C$11&gt;=6,"EW 6","-")</f>
        <v>EW 6</v>
      </c>
      <c r="B21" s="467">
        <f>Mat!B21</f>
        <v>0</v>
      </c>
      <c r="C21" s="470"/>
      <c r="T21" s="379"/>
      <c r="U21" s="379"/>
      <c r="V21" s="379"/>
    </row>
    <row r="22" spans="1:28" s="268" customFormat="1">
      <c r="A22" s="200" t="str">
        <f>IF($C$11&gt;=7,"EW 7","-")</f>
        <v>EW 7</v>
      </c>
      <c r="B22" s="467">
        <f>Mat!B22</f>
        <v>0</v>
      </c>
      <c r="C22" s="470"/>
      <c r="T22" s="379"/>
      <c r="U22" s="379"/>
      <c r="V22" s="379"/>
    </row>
    <row r="23" spans="1:28" s="268" customFormat="1">
      <c r="A23" s="200" t="str">
        <f>IF($C$11&gt;=8,"EW 8","-")</f>
        <v>EW 8</v>
      </c>
      <c r="B23" s="467">
        <f>Mat!B23</f>
        <v>0</v>
      </c>
      <c r="C23" s="470"/>
      <c r="T23" s="379"/>
      <c r="U23" s="379"/>
      <c r="V23" s="379"/>
    </row>
    <row r="24" spans="1:28" s="268" customFormat="1">
      <c r="A24" s="200" t="str">
        <f>IF($C$11&gt;=9,"EW 9","-")</f>
        <v>EW 9</v>
      </c>
      <c r="B24" s="467">
        <f>Mat!B24</f>
        <v>0</v>
      </c>
      <c r="C24" s="470"/>
      <c r="T24" s="379"/>
      <c r="U24" s="379"/>
      <c r="V24" s="379"/>
    </row>
    <row r="25" spans="1:28" s="268" customFormat="1" ht="15.75" thickBot="1">
      <c r="A25" s="266" t="str">
        <f>IF($C$11&gt;=10,"EW 10","-")</f>
        <v>EW 10</v>
      </c>
      <c r="B25" s="468">
        <f>Mat!B25</f>
        <v>0</v>
      </c>
      <c r="C25" s="470"/>
      <c r="D25" s="164"/>
      <c r="T25" s="379"/>
      <c r="U25" s="379"/>
      <c r="V25" s="379"/>
    </row>
    <row r="26" spans="1:28">
      <c r="R26" s="268"/>
      <c r="S26" s="268"/>
      <c r="Y26" s="268"/>
      <c r="Z26" s="268"/>
      <c r="AA26" s="268"/>
      <c r="AB26" s="268"/>
    </row>
    <row r="27" spans="1:28" ht="21">
      <c r="A27" s="276"/>
      <c r="B27" s="276" t="s">
        <v>416</v>
      </c>
      <c r="C27" s="2"/>
      <c r="D27" s="2"/>
      <c r="E27" s="2"/>
      <c r="F27" s="2"/>
      <c r="G27" s="2"/>
      <c r="H27" s="2"/>
      <c r="I27" s="2"/>
      <c r="J27" s="277"/>
      <c r="K27" s="277"/>
      <c r="L27" s="278"/>
      <c r="M27" s="451"/>
      <c r="N27" s="278"/>
      <c r="O27" s="278"/>
      <c r="P27" s="278"/>
    </row>
    <row r="28" spans="1:28">
      <c r="A28" s="283"/>
      <c r="B28" s="284"/>
      <c r="C28" s="285"/>
    </row>
    <row r="29" spans="1:28" ht="15.75" thickBot="1">
      <c r="A29" s="281" t="s">
        <v>400</v>
      </c>
      <c r="B29" s="286"/>
      <c r="C29" s="275"/>
      <c r="D29" s="275"/>
      <c r="E29" s="275"/>
      <c r="F29" s="275"/>
      <c r="G29" s="275"/>
      <c r="H29" s="275"/>
      <c r="I29" s="275"/>
      <c r="J29" s="275"/>
      <c r="K29" s="275"/>
    </row>
    <row r="30" spans="1:28" ht="27" customHeight="1">
      <c r="A30" s="561" t="s">
        <v>2</v>
      </c>
      <c r="B30" s="563" t="s">
        <v>422</v>
      </c>
      <c r="C30" s="565" t="s">
        <v>392</v>
      </c>
      <c r="D30" s="570" t="s">
        <v>10</v>
      </c>
      <c r="E30" s="65" t="s">
        <v>260</v>
      </c>
      <c r="F30" s="572" t="s">
        <v>390</v>
      </c>
      <c r="G30" s="563" t="s">
        <v>393</v>
      </c>
      <c r="H30" s="253" t="s">
        <v>391</v>
      </c>
      <c r="I30" s="574" t="s">
        <v>685</v>
      </c>
      <c r="J30" s="575"/>
      <c r="K30" s="576"/>
      <c r="T30" s="384" t="s">
        <v>197</v>
      </c>
      <c r="U30" s="385" t="s">
        <v>19</v>
      </c>
    </row>
    <row r="31" spans="1:28" ht="26.25" customHeight="1" thickBot="1">
      <c r="A31" s="562"/>
      <c r="B31" s="564"/>
      <c r="C31" s="566"/>
      <c r="D31" s="571"/>
      <c r="E31" s="137" t="s">
        <v>255</v>
      </c>
      <c r="F31" s="573"/>
      <c r="G31" s="564"/>
      <c r="H31" s="145" t="s">
        <v>137</v>
      </c>
      <c r="I31" s="577"/>
      <c r="J31" s="578"/>
      <c r="K31" s="579"/>
      <c r="T31" s="386" t="s">
        <v>231</v>
      </c>
      <c r="U31" s="387"/>
    </row>
    <row r="32" spans="1:28">
      <c r="A32" s="209">
        <v>1</v>
      </c>
      <c r="B32" s="40" t="s">
        <v>11</v>
      </c>
      <c r="C32" s="462" t="str">
        <f>Mat!C32</f>
        <v>glass</v>
      </c>
      <c r="D32" s="177">
        <f>Mat!D32</f>
        <v>0.86099999999999999</v>
      </c>
      <c r="E32" s="177">
        <f>Mat!E32</f>
        <v>5.8940000000000001</v>
      </c>
      <c r="F32" s="177">
        <f>Mat!F32</f>
        <v>0</v>
      </c>
      <c r="G32" s="177">
        <f>Mat!G32</f>
        <v>0</v>
      </c>
      <c r="H32" s="187">
        <f>T32*U32</f>
        <v>1.0011627906976743</v>
      </c>
      <c r="I32" s="638">
        <f>Mat!H32</f>
        <v>0</v>
      </c>
      <c r="J32" s="639">
        <f>Mat!J32</f>
        <v>0</v>
      </c>
      <c r="K32" s="640">
        <f>Mat!K32</f>
        <v>0</v>
      </c>
      <c r="L32" s="122"/>
      <c r="M32" s="122"/>
      <c r="N32" s="122"/>
      <c r="O32" s="122"/>
      <c r="P32" s="122"/>
      <c r="Q32" s="122"/>
      <c r="R32" s="122"/>
      <c r="S32" s="122"/>
      <c r="T32" s="388">
        <f>D32/0.86</f>
        <v>1.0011627906976743</v>
      </c>
      <c r="U32" s="388">
        <f t="shared" ref="U32:U56" si="0">IF(F32="yes",VLOOKUP(G32,scefnw,2,FALSE),1)</f>
        <v>1</v>
      </c>
      <c r="W32" s="379"/>
    </row>
    <row r="33" spans="1:23">
      <c r="A33" s="200">
        <v>2</v>
      </c>
      <c r="B33" s="39" t="s">
        <v>12</v>
      </c>
      <c r="C33" s="463">
        <f>Mat!C33</f>
        <v>0</v>
      </c>
      <c r="D33" s="464">
        <f>Mat!D33</f>
        <v>0</v>
      </c>
      <c r="E33" s="464">
        <f>Mat!E33</f>
        <v>0</v>
      </c>
      <c r="F33" s="180">
        <f>Mat!F33</f>
        <v>0</v>
      </c>
      <c r="G33" s="180">
        <f>Mat!G33</f>
        <v>0</v>
      </c>
      <c r="H33" s="189">
        <f t="shared" ref="H33:H56" si="1">T33*U33</f>
        <v>0</v>
      </c>
      <c r="I33" s="632">
        <f>Mat!H33</f>
        <v>0</v>
      </c>
      <c r="J33" s="633">
        <f>Mat!J33</f>
        <v>0</v>
      </c>
      <c r="K33" s="634">
        <f>Mat!K33</f>
        <v>0</v>
      </c>
      <c r="L33" s="122"/>
      <c r="M33" s="122"/>
      <c r="N33" s="122"/>
      <c r="O33" s="122"/>
      <c r="P33" s="122"/>
      <c r="Q33" s="122"/>
      <c r="R33" s="122"/>
      <c r="S33" s="122"/>
      <c r="T33" s="388">
        <f t="shared" ref="T33:T56" si="2">D33/0.86</f>
        <v>0</v>
      </c>
      <c r="U33" s="388">
        <f t="shared" si="0"/>
        <v>1</v>
      </c>
      <c r="W33" s="379"/>
    </row>
    <row r="34" spans="1:23">
      <c r="A34" s="200">
        <v>3</v>
      </c>
      <c r="B34" s="39" t="s">
        <v>13</v>
      </c>
      <c r="C34" s="362">
        <f>Mat!C34</f>
        <v>0</v>
      </c>
      <c r="D34" s="180">
        <f>Mat!D34</f>
        <v>0</v>
      </c>
      <c r="E34" s="180">
        <f>Mat!E34</f>
        <v>0</v>
      </c>
      <c r="F34" s="180">
        <f>Mat!F34</f>
        <v>0</v>
      </c>
      <c r="G34" s="180">
        <f>Mat!G34</f>
        <v>0</v>
      </c>
      <c r="H34" s="189">
        <f t="shared" si="1"/>
        <v>0</v>
      </c>
      <c r="I34" s="632">
        <f>Mat!H34</f>
        <v>0</v>
      </c>
      <c r="J34" s="633">
        <f>Mat!J34</f>
        <v>0</v>
      </c>
      <c r="K34" s="634">
        <f>Mat!K34</f>
        <v>0</v>
      </c>
      <c r="L34" s="122"/>
      <c r="M34" s="122"/>
      <c r="N34" s="122"/>
      <c r="O34" s="122"/>
      <c r="P34" s="122"/>
      <c r="Q34" s="122"/>
      <c r="R34" s="122"/>
      <c r="S34" s="122"/>
      <c r="T34" s="388">
        <f t="shared" si="2"/>
        <v>0</v>
      </c>
      <c r="U34" s="388">
        <f t="shared" si="0"/>
        <v>1</v>
      </c>
      <c r="W34" s="379"/>
    </row>
    <row r="35" spans="1:23">
      <c r="A35" s="200">
        <v>4</v>
      </c>
      <c r="B35" s="39" t="s">
        <v>298</v>
      </c>
      <c r="C35" s="362">
        <f>Mat!C35</f>
        <v>0</v>
      </c>
      <c r="D35" s="180">
        <f>Mat!D35</f>
        <v>0</v>
      </c>
      <c r="E35" s="180">
        <f>Mat!E35</f>
        <v>0</v>
      </c>
      <c r="F35" s="180">
        <f>Mat!F35</f>
        <v>0</v>
      </c>
      <c r="G35" s="180">
        <f>Mat!G35</f>
        <v>0</v>
      </c>
      <c r="H35" s="189">
        <f t="shared" si="1"/>
        <v>0</v>
      </c>
      <c r="I35" s="632">
        <f>Mat!H35</f>
        <v>0</v>
      </c>
      <c r="J35" s="633">
        <f>Mat!J35</f>
        <v>0</v>
      </c>
      <c r="K35" s="634">
        <f>Mat!K35</f>
        <v>0</v>
      </c>
      <c r="L35" s="122"/>
      <c r="M35" s="122"/>
      <c r="N35" s="122"/>
      <c r="O35" s="122"/>
      <c r="P35" s="122"/>
      <c r="Q35" s="122"/>
      <c r="R35" s="122"/>
      <c r="S35" s="122"/>
      <c r="T35" s="388">
        <f t="shared" si="2"/>
        <v>0</v>
      </c>
      <c r="U35" s="388">
        <f t="shared" si="0"/>
        <v>1</v>
      </c>
      <c r="W35" s="379"/>
    </row>
    <row r="36" spans="1:23">
      <c r="A36" s="200">
        <v>5</v>
      </c>
      <c r="B36" s="39" t="s">
        <v>299</v>
      </c>
      <c r="C36" s="362">
        <f>Mat!C36</f>
        <v>0</v>
      </c>
      <c r="D36" s="180">
        <f>Mat!D36</f>
        <v>0</v>
      </c>
      <c r="E36" s="180">
        <f>Mat!E36</f>
        <v>0</v>
      </c>
      <c r="F36" s="180">
        <f>Mat!F36</f>
        <v>0</v>
      </c>
      <c r="G36" s="180">
        <f>Mat!G36</f>
        <v>0</v>
      </c>
      <c r="H36" s="189">
        <f t="shared" si="1"/>
        <v>0</v>
      </c>
      <c r="I36" s="632">
        <f>Mat!H36</f>
        <v>0</v>
      </c>
      <c r="J36" s="633">
        <f>Mat!J36</f>
        <v>0</v>
      </c>
      <c r="K36" s="634">
        <f>Mat!K36</f>
        <v>0</v>
      </c>
      <c r="L36" s="122"/>
      <c r="M36" s="122"/>
      <c r="N36" s="122"/>
      <c r="O36" s="122"/>
      <c r="P36" s="122"/>
      <c r="Q36" s="122"/>
      <c r="R36" s="122"/>
      <c r="S36" s="122"/>
      <c r="T36" s="388">
        <f t="shared" si="2"/>
        <v>0</v>
      </c>
      <c r="U36" s="388">
        <f t="shared" si="0"/>
        <v>1</v>
      </c>
      <c r="W36" s="379"/>
    </row>
    <row r="37" spans="1:23">
      <c r="A37" s="200">
        <v>6</v>
      </c>
      <c r="B37" s="39" t="s">
        <v>300</v>
      </c>
      <c r="C37" s="362">
        <f>Mat!C37</f>
        <v>0</v>
      </c>
      <c r="D37" s="180">
        <f>Mat!D37</f>
        <v>0</v>
      </c>
      <c r="E37" s="180">
        <f>Mat!E37</f>
        <v>0</v>
      </c>
      <c r="F37" s="180">
        <f>Mat!F37</f>
        <v>0</v>
      </c>
      <c r="G37" s="180">
        <f>Mat!G37</f>
        <v>0</v>
      </c>
      <c r="H37" s="189">
        <f t="shared" si="1"/>
        <v>0</v>
      </c>
      <c r="I37" s="632">
        <f>Mat!H37</f>
        <v>0</v>
      </c>
      <c r="J37" s="633">
        <f>Mat!J37</f>
        <v>0</v>
      </c>
      <c r="K37" s="634">
        <f>Mat!K37</f>
        <v>0</v>
      </c>
      <c r="L37" s="122"/>
      <c r="M37" s="122"/>
      <c r="N37" s="122"/>
      <c r="O37" s="122"/>
      <c r="P37" s="122"/>
      <c r="Q37" s="122"/>
      <c r="R37" s="122"/>
      <c r="S37" s="122"/>
      <c r="T37" s="388">
        <f t="shared" si="2"/>
        <v>0</v>
      </c>
      <c r="U37" s="388">
        <f t="shared" si="0"/>
        <v>1</v>
      </c>
      <c r="W37" s="379"/>
    </row>
    <row r="38" spans="1:23">
      <c r="A38" s="200">
        <v>7</v>
      </c>
      <c r="B38" s="39" t="s">
        <v>301</v>
      </c>
      <c r="C38" s="362">
        <f>Mat!C38</f>
        <v>0</v>
      </c>
      <c r="D38" s="180">
        <f>Mat!D38</f>
        <v>0</v>
      </c>
      <c r="E38" s="180">
        <f>Mat!E38</f>
        <v>0</v>
      </c>
      <c r="F38" s="180">
        <f>Mat!F38</f>
        <v>0</v>
      </c>
      <c r="G38" s="180">
        <f>Mat!G38</f>
        <v>0</v>
      </c>
      <c r="H38" s="189">
        <f t="shared" si="1"/>
        <v>0</v>
      </c>
      <c r="I38" s="632">
        <f>Mat!H38</f>
        <v>0</v>
      </c>
      <c r="J38" s="633">
        <f>Mat!J38</f>
        <v>0</v>
      </c>
      <c r="K38" s="634">
        <f>Mat!K38</f>
        <v>0</v>
      </c>
      <c r="L38" s="122"/>
      <c r="M38" s="122"/>
      <c r="N38" s="122"/>
      <c r="O38" s="122"/>
      <c r="P38" s="122"/>
      <c r="Q38" s="122"/>
      <c r="R38" s="122"/>
      <c r="S38" s="122"/>
      <c r="T38" s="388">
        <f t="shared" si="2"/>
        <v>0</v>
      </c>
      <c r="U38" s="388">
        <f t="shared" si="0"/>
        <v>1</v>
      </c>
      <c r="W38" s="379"/>
    </row>
    <row r="39" spans="1:23">
      <c r="A39" s="200">
        <v>8</v>
      </c>
      <c r="B39" s="39" t="s">
        <v>302</v>
      </c>
      <c r="C39" s="362">
        <f>Mat!C39</f>
        <v>0</v>
      </c>
      <c r="D39" s="180">
        <f>Mat!D39</f>
        <v>0</v>
      </c>
      <c r="E39" s="180">
        <f>Mat!E39</f>
        <v>0</v>
      </c>
      <c r="F39" s="180">
        <f>Mat!F39</f>
        <v>0</v>
      </c>
      <c r="G39" s="180">
        <f>Mat!G39</f>
        <v>0</v>
      </c>
      <c r="H39" s="189">
        <f t="shared" si="1"/>
        <v>0</v>
      </c>
      <c r="I39" s="632">
        <f>Mat!H39</f>
        <v>0</v>
      </c>
      <c r="J39" s="633">
        <f>Mat!J39</f>
        <v>0</v>
      </c>
      <c r="K39" s="634">
        <f>Mat!K39</f>
        <v>0</v>
      </c>
      <c r="L39" s="122"/>
      <c r="M39" s="122"/>
      <c r="N39" s="122"/>
      <c r="O39" s="122"/>
      <c r="P39" s="122"/>
      <c r="Q39" s="122"/>
      <c r="R39" s="122"/>
      <c r="S39" s="122"/>
      <c r="T39" s="388">
        <f t="shared" si="2"/>
        <v>0</v>
      </c>
      <c r="U39" s="388">
        <f t="shared" si="0"/>
        <v>1</v>
      </c>
      <c r="W39" s="379"/>
    </row>
    <row r="40" spans="1:23">
      <c r="A40" s="200">
        <v>9</v>
      </c>
      <c r="B40" s="39" t="s">
        <v>303</v>
      </c>
      <c r="C40" s="362">
        <f>Mat!C40</f>
        <v>0</v>
      </c>
      <c r="D40" s="180">
        <f>Mat!D40</f>
        <v>0</v>
      </c>
      <c r="E40" s="180">
        <f>Mat!E40</f>
        <v>0</v>
      </c>
      <c r="F40" s="180">
        <f>Mat!F40</f>
        <v>0</v>
      </c>
      <c r="G40" s="180">
        <f>Mat!G40</f>
        <v>0</v>
      </c>
      <c r="H40" s="189">
        <f t="shared" si="1"/>
        <v>0</v>
      </c>
      <c r="I40" s="632">
        <f>Mat!H40</f>
        <v>0</v>
      </c>
      <c r="J40" s="633">
        <f>Mat!J40</f>
        <v>0</v>
      </c>
      <c r="K40" s="634">
        <f>Mat!K40</f>
        <v>0</v>
      </c>
      <c r="L40" s="122"/>
      <c r="M40" s="122"/>
      <c r="N40" s="122"/>
      <c r="O40" s="122"/>
      <c r="P40" s="122"/>
      <c r="Q40" s="122"/>
      <c r="R40" s="122"/>
      <c r="S40" s="122"/>
      <c r="T40" s="388">
        <f t="shared" si="2"/>
        <v>0</v>
      </c>
      <c r="U40" s="388">
        <f t="shared" si="0"/>
        <v>1</v>
      </c>
      <c r="W40" s="379"/>
    </row>
    <row r="41" spans="1:23">
      <c r="A41" s="200">
        <v>10</v>
      </c>
      <c r="B41" s="39" t="s">
        <v>304</v>
      </c>
      <c r="C41" s="362">
        <f>Mat!C41</f>
        <v>0</v>
      </c>
      <c r="D41" s="180">
        <f>Mat!D41</f>
        <v>0</v>
      </c>
      <c r="E41" s="180">
        <f>Mat!E41</f>
        <v>0</v>
      </c>
      <c r="F41" s="180">
        <f>Mat!F41</f>
        <v>0</v>
      </c>
      <c r="G41" s="180">
        <f>Mat!G41</f>
        <v>0</v>
      </c>
      <c r="H41" s="189">
        <f t="shared" si="1"/>
        <v>0</v>
      </c>
      <c r="I41" s="632">
        <f>Mat!H41</f>
        <v>0</v>
      </c>
      <c r="J41" s="633">
        <f>Mat!J41</f>
        <v>0</v>
      </c>
      <c r="K41" s="634">
        <f>Mat!K41</f>
        <v>0</v>
      </c>
      <c r="L41" s="122"/>
      <c r="M41" s="122"/>
      <c r="N41" s="122"/>
      <c r="O41" s="122"/>
      <c r="P41" s="122"/>
      <c r="Q41" s="122"/>
      <c r="R41" s="122"/>
      <c r="S41" s="122"/>
      <c r="T41" s="388">
        <f t="shared" si="2"/>
        <v>0</v>
      </c>
      <c r="U41" s="388">
        <f t="shared" si="0"/>
        <v>1</v>
      </c>
      <c r="W41" s="379"/>
    </row>
    <row r="42" spans="1:23">
      <c r="A42" s="200">
        <v>11</v>
      </c>
      <c r="B42" s="39" t="s">
        <v>327</v>
      </c>
      <c r="C42" s="362">
        <f>Mat!C42</f>
        <v>0</v>
      </c>
      <c r="D42" s="180">
        <f>Mat!D42</f>
        <v>0</v>
      </c>
      <c r="E42" s="180">
        <f>Mat!E42</f>
        <v>0</v>
      </c>
      <c r="F42" s="180">
        <f>Mat!F42</f>
        <v>0</v>
      </c>
      <c r="G42" s="180">
        <f>Mat!G42</f>
        <v>0</v>
      </c>
      <c r="H42" s="189">
        <f t="shared" si="1"/>
        <v>0</v>
      </c>
      <c r="I42" s="632">
        <f>Mat!H42</f>
        <v>0</v>
      </c>
      <c r="J42" s="633">
        <f>Mat!J42</f>
        <v>0</v>
      </c>
      <c r="K42" s="634">
        <f>Mat!K42</f>
        <v>0</v>
      </c>
      <c r="L42" s="122"/>
      <c r="M42" s="122"/>
      <c r="N42" s="122"/>
      <c r="O42" s="122"/>
      <c r="P42" s="122"/>
      <c r="Q42" s="122"/>
      <c r="R42" s="122"/>
      <c r="S42" s="122"/>
      <c r="T42" s="388">
        <f t="shared" si="2"/>
        <v>0</v>
      </c>
      <c r="U42" s="388">
        <f t="shared" si="0"/>
        <v>1</v>
      </c>
      <c r="W42" s="379"/>
    </row>
    <row r="43" spans="1:23">
      <c r="A43" s="200">
        <v>12</v>
      </c>
      <c r="B43" s="39" t="s">
        <v>328</v>
      </c>
      <c r="C43" s="362">
        <f>Mat!C43</f>
        <v>0</v>
      </c>
      <c r="D43" s="180">
        <f>Mat!D43</f>
        <v>0</v>
      </c>
      <c r="E43" s="180">
        <f>Mat!E43</f>
        <v>0</v>
      </c>
      <c r="F43" s="180">
        <f>Mat!F43</f>
        <v>0</v>
      </c>
      <c r="G43" s="180">
        <f>Mat!G43</f>
        <v>0</v>
      </c>
      <c r="H43" s="189">
        <f t="shared" si="1"/>
        <v>0</v>
      </c>
      <c r="I43" s="632">
        <f>Mat!H43</f>
        <v>0</v>
      </c>
      <c r="J43" s="633">
        <f>Mat!J43</f>
        <v>0</v>
      </c>
      <c r="K43" s="634">
        <f>Mat!K43</f>
        <v>0</v>
      </c>
      <c r="L43" s="122"/>
      <c r="M43" s="122"/>
      <c r="N43" s="122"/>
      <c r="O43" s="122"/>
      <c r="P43" s="122"/>
      <c r="Q43" s="122"/>
      <c r="R43" s="122"/>
      <c r="S43" s="122"/>
      <c r="T43" s="388">
        <f t="shared" si="2"/>
        <v>0</v>
      </c>
      <c r="U43" s="388">
        <f t="shared" si="0"/>
        <v>1</v>
      </c>
      <c r="W43" s="379"/>
    </row>
    <row r="44" spans="1:23">
      <c r="A44" s="200">
        <v>13</v>
      </c>
      <c r="B44" s="39" t="s">
        <v>329</v>
      </c>
      <c r="C44" s="362">
        <f>Mat!C44</f>
        <v>0</v>
      </c>
      <c r="D44" s="180">
        <f>Mat!D44</f>
        <v>0</v>
      </c>
      <c r="E44" s="180">
        <f>Mat!E44</f>
        <v>0</v>
      </c>
      <c r="F44" s="180">
        <f>Mat!F44</f>
        <v>0</v>
      </c>
      <c r="G44" s="180">
        <f>Mat!G44</f>
        <v>0</v>
      </c>
      <c r="H44" s="189">
        <f t="shared" si="1"/>
        <v>0</v>
      </c>
      <c r="I44" s="632">
        <f>Mat!H44</f>
        <v>0</v>
      </c>
      <c r="J44" s="633">
        <f>Mat!J44</f>
        <v>0</v>
      </c>
      <c r="K44" s="634">
        <f>Mat!K44</f>
        <v>0</v>
      </c>
      <c r="L44" s="122"/>
      <c r="M44" s="122"/>
      <c r="N44" s="122"/>
      <c r="O44" s="122"/>
      <c r="P44" s="122"/>
      <c r="Q44" s="122"/>
      <c r="R44" s="122"/>
      <c r="S44" s="122"/>
      <c r="T44" s="388">
        <f t="shared" si="2"/>
        <v>0</v>
      </c>
      <c r="U44" s="388">
        <f t="shared" si="0"/>
        <v>1</v>
      </c>
      <c r="W44" s="379"/>
    </row>
    <row r="45" spans="1:23">
      <c r="A45" s="200">
        <v>14</v>
      </c>
      <c r="B45" s="39" t="s">
        <v>330</v>
      </c>
      <c r="C45" s="362">
        <f>Mat!C45</f>
        <v>0</v>
      </c>
      <c r="D45" s="180">
        <f>Mat!D45</f>
        <v>0</v>
      </c>
      <c r="E45" s="180">
        <f>Mat!E45</f>
        <v>0</v>
      </c>
      <c r="F45" s="180">
        <f>Mat!F45</f>
        <v>0</v>
      </c>
      <c r="G45" s="180">
        <f>Mat!G45</f>
        <v>0</v>
      </c>
      <c r="H45" s="189">
        <f t="shared" si="1"/>
        <v>0</v>
      </c>
      <c r="I45" s="632">
        <f>Mat!H45</f>
        <v>0</v>
      </c>
      <c r="J45" s="633">
        <f>Mat!J45</f>
        <v>0</v>
      </c>
      <c r="K45" s="634">
        <f>Mat!K45</f>
        <v>0</v>
      </c>
      <c r="L45" s="122"/>
      <c r="M45" s="122"/>
      <c r="N45" s="122"/>
      <c r="O45" s="122"/>
      <c r="P45" s="122"/>
      <c r="Q45" s="122"/>
      <c r="R45" s="122"/>
      <c r="S45" s="122"/>
      <c r="T45" s="388">
        <f t="shared" si="2"/>
        <v>0</v>
      </c>
      <c r="U45" s="388">
        <f t="shared" si="0"/>
        <v>1</v>
      </c>
      <c r="W45" s="379"/>
    </row>
    <row r="46" spans="1:23">
      <c r="A46" s="200">
        <v>15</v>
      </c>
      <c r="B46" s="39" t="s">
        <v>331</v>
      </c>
      <c r="C46" s="362">
        <f>Mat!C46</f>
        <v>0</v>
      </c>
      <c r="D46" s="180">
        <f>Mat!D46</f>
        <v>0</v>
      </c>
      <c r="E46" s="180">
        <f>Mat!E46</f>
        <v>0</v>
      </c>
      <c r="F46" s="180">
        <f>Mat!F46</f>
        <v>0</v>
      </c>
      <c r="G46" s="180">
        <f>Mat!G46</f>
        <v>0</v>
      </c>
      <c r="H46" s="189">
        <f t="shared" si="1"/>
        <v>0</v>
      </c>
      <c r="I46" s="632">
        <f>Mat!H46</f>
        <v>0</v>
      </c>
      <c r="J46" s="633">
        <f>Mat!J46</f>
        <v>0</v>
      </c>
      <c r="K46" s="634">
        <f>Mat!K46</f>
        <v>0</v>
      </c>
      <c r="L46" s="122"/>
      <c r="M46" s="122"/>
      <c r="N46" s="122"/>
      <c r="O46" s="122"/>
      <c r="P46" s="122"/>
      <c r="Q46" s="122"/>
      <c r="R46" s="122"/>
      <c r="S46" s="122"/>
      <c r="T46" s="388">
        <f t="shared" si="2"/>
        <v>0</v>
      </c>
      <c r="U46" s="388">
        <f t="shared" si="0"/>
        <v>1</v>
      </c>
      <c r="W46" s="379"/>
    </row>
    <row r="47" spans="1:23">
      <c r="A47" s="200">
        <v>16</v>
      </c>
      <c r="B47" s="39" t="s">
        <v>332</v>
      </c>
      <c r="C47" s="362">
        <f>Mat!C47</f>
        <v>0</v>
      </c>
      <c r="D47" s="180">
        <f>Mat!D47</f>
        <v>0</v>
      </c>
      <c r="E47" s="180">
        <f>Mat!E47</f>
        <v>0</v>
      </c>
      <c r="F47" s="180">
        <f>Mat!F47</f>
        <v>0</v>
      </c>
      <c r="G47" s="180">
        <f>Mat!G47</f>
        <v>0</v>
      </c>
      <c r="H47" s="189">
        <f t="shared" si="1"/>
        <v>0</v>
      </c>
      <c r="I47" s="632">
        <f>Mat!H47</f>
        <v>0</v>
      </c>
      <c r="J47" s="633">
        <f>Mat!J47</f>
        <v>0</v>
      </c>
      <c r="K47" s="634">
        <f>Mat!K47</f>
        <v>0</v>
      </c>
      <c r="L47" s="122"/>
      <c r="M47" s="122"/>
      <c r="N47" s="122"/>
      <c r="O47" s="122"/>
      <c r="P47" s="122"/>
      <c r="Q47" s="122"/>
      <c r="R47" s="122"/>
      <c r="S47" s="122"/>
      <c r="T47" s="388">
        <f t="shared" si="2"/>
        <v>0</v>
      </c>
      <c r="U47" s="388">
        <f t="shared" si="0"/>
        <v>1</v>
      </c>
      <c r="W47" s="379"/>
    </row>
    <row r="48" spans="1:23">
      <c r="A48" s="200">
        <v>17</v>
      </c>
      <c r="B48" s="39" t="s">
        <v>333</v>
      </c>
      <c r="C48" s="362">
        <f>Mat!C48</f>
        <v>0</v>
      </c>
      <c r="D48" s="180">
        <f>Mat!D48</f>
        <v>0</v>
      </c>
      <c r="E48" s="180">
        <f>Mat!E48</f>
        <v>0</v>
      </c>
      <c r="F48" s="180">
        <f>Mat!F48</f>
        <v>0</v>
      </c>
      <c r="G48" s="180">
        <f>Mat!G48</f>
        <v>0</v>
      </c>
      <c r="H48" s="189">
        <f t="shared" si="1"/>
        <v>0</v>
      </c>
      <c r="I48" s="632">
        <f>Mat!H48</f>
        <v>0</v>
      </c>
      <c r="J48" s="633">
        <f>Mat!J48</f>
        <v>0</v>
      </c>
      <c r="K48" s="634">
        <f>Mat!K48</f>
        <v>0</v>
      </c>
      <c r="L48" s="122"/>
      <c r="M48" s="122"/>
      <c r="N48" s="122"/>
      <c r="O48" s="122"/>
      <c r="P48" s="122"/>
      <c r="Q48" s="122"/>
      <c r="R48" s="122"/>
      <c r="S48" s="122"/>
      <c r="T48" s="388">
        <f t="shared" si="2"/>
        <v>0</v>
      </c>
      <c r="U48" s="388">
        <f t="shared" si="0"/>
        <v>1</v>
      </c>
      <c r="W48" s="379"/>
    </row>
    <row r="49" spans="1:26">
      <c r="A49" s="200">
        <v>18</v>
      </c>
      <c r="B49" s="39" t="s">
        <v>334</v>
      </c>
      <c r="C49" s="362">
        <f>Mat!C49</f>
        <v>0</v>
      </c>
      <c r="D49" s="180">
        <f>Mat!D49</f>
        <v>0</v>
      </c>
      <c r="E49" s="180">
        <f>Mat!E49</f>
        <v>0</v>
      </c>
      <c r="F49" s="180">
        <f>Mat!F49</f>
        <v>0</v>
      </c>
      <c r="G49" s="180">
        <f>Mat!G49</f>
        <v>0</v>
      </c>
      <c r="H49" s="189">
        <f t="shared" si="1"/>
        <v>0</v>
      </c>
      <c r="I49" s="632">
        <f>Mat!H49</f>
        <v>0</v>
      </c>
      <c r="J49" s="633">
        <f>Mat!J49</f>
        <v>0</v>
      </c>
      <c r="K49" s="634">
        <f>Mat!K49</f>
        <v>0</v>
      </c>
      <c r="L49" s="122"/>
      <c r="M49" s="122"/>
      <c r="N49" s="122"/>
      <c r="O49" s="122"/>
      <c r="P49" s="122"/>
      <c r="Q49" s="122"/>
      <c r="R49" s="122"/>
      <c r="S49" s="122"/>
      <c r="T49" s="388">
        <f t="shared" si="2"/>
        <v>0</v>
      </c>
      <c r="U49" s="388">
        <f t="shared" si="0"/>
        <v>1</v>
      </c>
      <c r="W49" s="379"/>
    </row>
    <row r="50" spans="1:26">
      <c r="A50" s="200">
        <v>19</v>
      </c>
      <c r="B50" s="39" t="s">
        <v>335</v>
      </c>
      <c r="C50" s="362">
        <f>Mat!C50</f>
        <v>0</v>
      </c>
      <c r="D50" s="180">
        <f>Mat!D50</f>
        <v>0</v>
      </c>
      <c r="E50" s="180">
        <f>Mat!E50</f>
        <v>0</v>
      </c>
      <c r="F50" s="180">
        <f>Mat!F50</f>
        <v>0</v>
      </c>
      <c r="G50" s="180">
        <f>Mat!G50</f>
        <v>0</v>
      </c>
      <c r="H50" s="189">
        <f t="shared" si="1"/>
        <v>0</v>
      </c>
      <c r="I50" s="632">
        <f>Mat!H50</f>
        <v>0</v>
      </c>
      <c r="J50" s="633">
        <f>Mat!J50</f>
        <v>0</v>
      </c>
      <c r="K50" s="634">
        <f>Mat!K50</f>
        <v>0</v>
      </c>
      <c r="L50" s="122"/>
      <c r="M50" s="122"/>
      <c r="N50" s="122"/>
      <c r="O50" s="122"/>
      <c r="P50" s="122"/>
      <c r="Q50" s="122"/>
      <c r="R50" s="122"/>
      <c r="S50" s="122"/>
      <c r="T50" s="388">
        <f t="shared" si="2"/>
        <v>0</v>
      </c>
      <c r="U50" s="388">
        <f t="shared" si="0"/>
        <v>1</v>
      </c>
      <c r="W50" s="379"/>
    </row>
    <row r="51" spans="1:26">
      <c r="A51" s="200">
        <v>20</v>
      </c>
      <c r="B51" s="39" t="s">
        <v>336</v>
      </c>
      <c r="C51" s="362">
        <f>Mat!C51</f>
        <v>0</v>
      </c>
      <c r="D51" s="180">
        <f>Mat!D51</f>
        <v>0</v>
      </c>
      <c r="E51" s="180">
        <f>Mat!E51</f>
        <v>0</v>
      </c>
      <c r="F51" s="180">
        <f>Mat!F51</f>
        <v>0</v>
      </c>
      <c r="G51" s="180">
        <f>Mat!G51</f>
        <v>0</v>
      </c>
      <c r="H51" s="189">
        <f t="shared" si="1"/>
        <v>0</v>
      </c>
      <c r="I51" s="632">
        <f>Mat!H51</f>
        <v>0</v>
      </c>
      <c r="J51" s="633">
        <f>Mat!J51</f>
        <v>0</v>
      </c>
      <c r="K51" s="634">
        <f>Mat!K51</f>
        <v>0</v>
      </c>
      <c r="L51" s="122"/>
      <c r="M51" s="122"/>
      <c r="N51" s="122"/>
      <c r="O51" s="122"/>
      <c r="P51" s="122"/>
      <c r="Q51" s="122"/>
      <c r="R51" s="122"/>
      <c r="S51" s="122"/>
      <c r="T51" s="388">
        <f t="shared" si="2"/>
        <v>0</v>
      </c>
      <c r="U51" s="388">
        <f t="shared" si="0"/>
        <v>1</v>
      </c>
      <c r="W51" s="379"/>
    </row>
    <row r="52" spans="1:26">
      <c r="A52" s="200">
        <v>21</v>
      </c>
      <c r="B52" s="39" t="s">
        <v>337</v>
      </c>
      <c r="C52" s="362">
        <f>Mat!C52</f>
        <v>0</v>
      </c>
      <c r="D52" s="180">
        <f>Mat!D52</f>
        <v>0</v>
      </c>
      <c r="E52" s="180">
        <f>Mat!E52</f>
        <v>0</v>
      </c>
      <c r="F52" s="180">
        <f>Mat!F52</f>
        <v>0</v>
      </c>
      <c r="G52" s="180">
        <f>Mat!G52</f>
        <v>0</v>
      </c>
      <c r="H52" s="189">
        <f t="shared" si="1"/>
        <v>0</v>
      </c>
      <c r="I52" s="632">
        <f>Mat!H52</f>
        <v>0</v>
      </c>
      <c r="J52" s="633">
        <f>Mat!J52</f>
        <v>0</v>
      </c>
      <c r="K52" s="634">
        <f>Mat!K52</f>
        <v>0</v>
      </c>
      <c r="L52" s="122"/>
      <c r="M52" s="122"/>
      <c r="N52" s="122"/>
      <c r="O52" s="122"/>
      <c r="P52" s="122"/>
      <c r="Q52" s="122"/>
      <c r="R52" s="122"/>
      <c r="S52" s="122"/>
      <c r="T52" s="388">
        <f t="shared" si="2"/>
        <v>0</v>
      </c>
      <c r="U52" s="388">
        <f t="shared" si="0"/>
        <v>1</v>
      </c>
      <c r="W52" s="379"/>
    </row>
    <row r="53" spans="1:26">
      <c r="A53" s="200">
        <v>22</v>
      </c>
      <c r="B53" s="39" t="s">
        <v>338</v>
      </c>
      <c r="C53" s="362">
        <f>Mat!C53</f>
        <v>0</v>
      </c>
      <c r="D53" s="180">
        <f>Mat!D53</f>
        <v>0</v>
      </c>
      <c r="E53" s="180">
        <f>Mat!E53</f>
        <v>0</v>
      </c>
      <c r="F53" s="180">
        <f>Mat!F53</f>
        <v>0</v>
      </c>
      <c r="G53" s="180">
        <f>Mat!G53</f>
        <v>0</v>
      </c>
      <c r="H53" s="189">
        <f t="shared" si="1"/>
        <v>0</v>
      </c>
      <c r="I53" s="632">
        <f>Mat!H53</f>
        <v>0</v>
      </c>
      <c r="J53" s="633">
        <f>Mat!J53</f>
        <v>0</v>
      </c>
      <c r="K53" s="634">
        <f>Mat!K53</f>
        <v>0</v>
      </c>
      <c r="L53" s="122"/>
      <c r="M53" s="122"/>
      <c r="N53" s="122"/>
      <c r="O53" s="122"/>
      <c r="P53" s="122"/>
      <c r="Q53" s="122"/>
      <c r="R53" s="122"/>
      <c r="S53" s="122"/>
      <c r="T53" s="388">
        <f t="shared" si="2"/>
        <v>0</v>
      </c>
      <c r="U53" s="388">
        <f t="shared" si="0"/>
        <v>1</v>
      </c>
      <c r="W53" s="379"/>
    </row>
    <row r="54" spans="1:26">
      <c r="A54" s="200">
        <v>23</v>
      </c>
      <c r="B54" s="39" t="s">
        <v>339</v>
      </c>
      <c r="C54" s="362">
        <f>Mat!C54</f>
        <v>0</v>
      </c>
      <c r="D54" s="180">
        <f>Mat!D54</f>
        <v>0</v>
      </c>
      <c r="E54" s="180">
        <f>Mat!E54</f>
        <v>0</v>
      </c>
      <c r="F54" s="180">
        <f>Mat!F54</f>
        <v>0</v>
      </c>
      <c r="G54" s="180">
        <f>Mat!G54</f>
        <v>0</v>
      </c>
      <c r="H54" s="189">
        <f t="shared" si="1"/>
        <v>0</v>
      </c>
      <c r="I54" s="632">
        <f>Mat!H54</f>
        <v>0</v>
      </c>
      <c r="J54" s="633">
        <f>Mat!J54</f>
        <v>0</v>
      </c>
      <c r="K54" s="634">
        <f>Mat!K54</f>
        <v>0</v>
      </c>
      <c r="L54" s="122"/>
      <c r="M54" s="122"/>
      <c r="N54" s="122"/>
      <c r="O54" s="122"/>
      <c r="P54" s="122"/>
      <c r="Q54" s="122"/>
      <c r="R54" s="122"/>
      <c r="S54" s="122"/>
      <c r="T54" s="388">
        <f t="shared" si="2"/>
        <v>0</v>
      </c>
      <c r="U54" s="388">
        <f t="shared" si="0"/>
        <v>1</v>
      </c>
      <c r="W54" s="379"/>
    </row>
    <row r="55" spans="1:26">
      <c r="A55" s="200">
        <v>24</v>
      </c>
      <c r="B55" s="39" t="s">
        <v>340</v>
      </c>
      <c r="C55" s="362">
        <f>Mat!C55</f>
        <v>0</v>
      </c>
      <c r="D55" s="180">
        <f>Mat!D55</f>
        <v>0</v>
      </c>
      <c r="E55" s="180">
        <f>Mat!E55</f>
        <v>0</v>
      </c>
      <c r="F55" s="180">
        <f>Mat!F55</f>
        <v>0</v>
      </c>
      <c r="G55" s="180">
        <f>Mat!G55</f>
        <v>0</v>
      </c>
      <c r="H55" s="189">
        <f t="shared" si="1"/>
        <v>0</v>
      </c>
      <c r="I55" s="632">
        <f>Mat!H55</f>
        <v>0</v>
      </c>
      <c r="J55" s="633">
        <f>Mat!J55</f>
        <v>0</v>
      </c>
      <c r="K55" s="634">
        <f>Mat!K55</f>
        <v>0</v>
      </c>
      <c r="L55" s="122"/>
      <c r="M55" s="122"/>
      <c r="N55" s="122"/>
      <c r="O55" s="122"/>
      <c r="P55" s="122"/>
      <c r="Q55" s="122"/>
      <c r="R55" s="122"/>
      <c r="S55" s="122"/>
      <c r="T55" s="388">
        <f t="shared" si="2"/>
        <v>0</v>
      </c>
      <c r="U55" s="388">
        <f t="shared" si="0"/>
        <v>1</v>
      </c>
      <c r="W55" s="379"/>
    </row>
    <row r="56" spans="1:26">
      <c r="A56" s="200">
        <v>25</v>
      </c>
      <c r="B56" s="39" t="s">
        <v>341</v>
      </c>
      <c r="C56" s="463">
        <f>Mat!C56</f>
        <v>0</v>
      </c>
      <c r="D56" s="464">
        <f>Mat!D56</f>
        <v>0</v>
      </c>
      <c r="E56" s="464">
        <f>Mat!E56</f>
        <v>0</v>
      </c>
      <c r="F56" s="180">
        <f>Mat!F56</f>
        <v>0</v>
      </c>
      <c r="G56" s="180">
        <f>Mat!G56</f>
        <v>0</v>
      </c>
      <c r="H56" s="189">
        <f t="shared" si="1"/>
        <v>0</v>
      </c>
      <c r="I56" s="632">
        <f>Mat!H56</f>
        <v>0</v>
      </c>
      <c r="J56" s="633">
        <f>Mat!J56</f>
        <v>0</v>
      </c>
      <c r="K56" s="634">
        <f>Mat!K56</f>
        <v>0</v>
      </c>
      <c r="L56" s="122"/>
      <c r="M56" s="122"/>
      <c r="N56" s="122"/>
      <c r="O56" s="122"/>
      <c r="P56" s="122"/>
      <c r="Q56" s="122"/>
      <c r="R56" s="122"/>
      <c r="S56" s="122"/>
      <c r="T56" s="388">
        <f t="shared" si="2"/>
        <v>0</v>
      </c>
      <c r="U56" s="388">
        <f t="shared" si="0"/>
        <v>1</v>
      </c>
      <c r="W56" s="379"/>
    </row>
    <row r="57" spans="1:26">
      <c r="B57" s="280"/>
      <c r="C57" s="37"/>
      <c r="D57" s="37"/>
      <c r="E57" s="37"/>
      <c r="F57" s="37"/>
      <c r="G57" s="37"/>
    </row>
    <row r="58" spans="1:26" ht="21">
      <c r="A58" s="276"/>
      <c r="B58" s="306" t="s">
        <v>415</v>
      </c>
      <c r="C58" s="2"/>
      <c r="D58" s="2"/>
      <c r="E58" s="2"/>
      <c r="F58" s="2"/>
      <c r="G58" s="2"/>
      <c r="H58" s="2"/>
      <c r="I58" s="2"/>
      <c r="J58" s="277"/>
      <c r="K58" s="277"/>
      <c r="L58" s="278"/>
      <c r="M58" s="451"/>
      <c r="N58" s="451"/>
      <c r="O58" s="451"/>
      <c r="P58" s="278"/>
    </row>
    <row r="59" spans="1:26">
      <c r="B59" s="284"/>
    </row>
    <row r="60" spans="1:26" ht="15.75" thickBot="1">
      <c r="A60" s="281" t="s">
        <v>420</v>
      </c>
      <c r="B60" s="284"/>
      <c r="M60" s="37"/>
      <c r="N60" s="37"/>
    </row>
    <row r="61" spans="1:26" ht="35.25" customHeight="1">
      <c r="A61" s="614" t="s">
        <v>2</v>
      </c>
      <c r="B61" s="604" t="s">
        <v>414</v>
      </c>
      <c r="C61" s="607" t="s">
        <v>417</v>
      </c>
      <c r="D61" s="604" t="s">
        <v>418</v>
      </c>
      <c r="E61" s="607" t="s">
        <v>419</v>
      </c>
      <c r="F61" s="607" t="s">
        <v>421</v>
      </c>
      <c r="G61" s="607" t="s">
        <v>422</v>
      </c>
      <c r="H61" s="607" t="s">
        <v>423</v>
      </c>
      <c r="I61" s="607" t="s">
        <v>424</v>
      </c>
      <c r="J61" s="607" t="s">
        <v>425</v>
      </c>
      <c r="K61" s="607" t="str">
        <f>UTARA!K61</f>
        <v>LOKASI</v>
      </c>
      <c r="L61" s="435" t="s">
        <v>34</v>
      </c>
      <c r="M61" s="436">
        <f>'SUMMARY OTTV'!H20</f>
        <v>34.663947608761134</v>
      </c>
      <c r="N61" s="437"/>
      <c r="O61" s="437"/>
      <c r="P61" s="437"/>
      <c r="Q61" s="437"/>
      <c r="T61" s="619" t="s">
        <v>279</v>
      </c>
      <c r="U61" s="619" t="s">
        <v>280</v>
      </c>
      <c r="V61" s="395" t="s">
        <v>258</v>
      </c>
      <c r="W61" s="250" t="s">
        <v>281</v>
      </c>
      <c r="X61" s="618" t="s">
        <v>61</v>
      </c>
      <c r="Y61" s="608" t="s">
        <v>25</v>
      </c>
      <c r="Z61" s="608" t="s">
        <v>52</v>
      </c>
    </row>
    <row r="62" spans="1:26" ht="12.75" customHeight="1">
      <c r="A62" s="615"/>
      <c r="B62" s="605"/>
      <c r="C62" s="608"/>
      <c r="D62" s="605"/>
      <c r="E62" s="608"/>
      <c r="F62" s="608"/>
      <c r="G62" s="608"/>
      <c r="H62" s="608"/>
      <c r="I62" s="608"/>
      <c r="J62" s="608"/>
      <c r="K62" s="608"/>
      <c r="L62" s="438"/>
      <c r="M62" s="439"/>
      <c r="N62" s="437"/>
      <c r="O62" s="437"/>
      <c r="P62" s="437"/>
      <c r="Q62" s="437"/>
      <c r="S62" s="37"/>
      <c r="T62" s="619"/>
      <c r="U62" s="619"/>
      <c r="V62" s="395"/>
      <c r="W62" s="250"/>
      <c r="X62" s="618"/>
      <c r="Y62" s="608"/>
      <c r="Z62" s="608"/>
    </row>
    <row r="63" spans="1:26" ht="15.75">
      <c r="A63" s="615"/>
      <c r="B63" s="605"/>
      <c r="C63" s="608"/>
      <c r="D63" s="605"/>
      <c r="E63" s="249" t="s">
        <v>426</v>
      </c>
      <c r="F63" s="608"/>
      <c r="G63" s="608"/>
      <c r="H63" s="249" t="s">
        <v>427</v>
      </c>
      <c r="I63" s="249" t="s">
        <v>428</v>
      </c>
      <c r="J63" s="256" t="s">
        <v>429</v>
      </c>
      <c r="K63" s="608"/>
      <c r="L63" s="440" t="s">
        <v>452</v>
      </c>
      <c r="M63" s="441">
        <f>'SUMMARY OTTV'!H38</f>
        <v>14.000000000000002</v>
      </c>
      <c r="N63" s="437"/>
      <c r="O63" s="437"/>
      <c r="P63" s="437"/>
      <c r="Q63" s="437"/>
      <c r="S63" s="355"/>
      <c r="T63" s="619"/>
      <c r="U63" s="619"/>
      <c r="V63" s="396" t="s">
        <v>239</v>
      </c>
      <c r="W63" s="250"/>
      <c r="X63" s="618"/>
      <c r="Y63" s="54" t="s">
        <v>27</v>
      </c>
      <c r="Z63" s="54"/>
    </row>
    <row r="64" spans="1:26" ht="18.75" customHeight="1" thickBot="1">
      <c r="A64" s="616"/>
      <c r="B64" s="606"/>
      <c r="C64" s="248" t="s">
        <v>112</v>
      </c>
      <c r="D64" s="140" t="s">
        <v>112</v>
      </c>
      <c r="E64" s="248" t="s">
        <v>147</v>
      </c>
      <c r="F64" s="620"/>
      <c r="G64" s="620"/>
      <c r="H64" s="251" t="s">
        <v>261</v>
      </c>
      <c r="I64" s="248"/>
      <c r="J64" s="248" t="s">
        <v>261</v>
      </c>
      <c r="K64" s="620"/>
      <c r="L64" s="442"/>
      <c r="M64" s="443"/>
      <c r="N64" s="444" t="s">
        <v>699</v>
      </c>
      <c r="O64" s="444" t="s">
        <v>700</v>
      </c>
      <c r="P64" s="444" t="s">
        <v>701</v>
      </c>
      <c r="Q64" s="445" t="s">
        <v>702</v>
      </c>
      <c r="T64" s="619"/>
      <c r="U64" s="619"/>
      <c r="V64" s="397" t="s">
        <v>255</v>
      </c>
      <c r="W64" s="241" t="s">
        <v>255</v>
      </c>
      <c r="X64" s="618"/>
      <c r="Y64" s="247"/>
      <c r="Z64" s="247"/>
    </row>
    <row r="65" spans="1:27" s="317" customFormat="1">
      <c r="A65" s="309">
        <v>1</v>
      </c>
      <c r="B65" s="57" t="s">
        <v>600</v>
      </c>
      <c r="C65" s="128">
        <f>TIMURLAUT!C65</f>
        <v>0</v>
      </c>
      <c r="D65" s="128">
        <f>TIMURLAUT!D65</f>
        <v>0</v>
      </c>
      <c r="E65" s="196">
        <f>C65*D65</f>
        <v>0</v>
      </c>
      <c r="F65" s="310" t="str">
        <f>TIMURLAUT!F65</f>
        <v>EW 1</v>
      </c>
      <c r="G65" s="311" t="str">
        <f>TIMURLAUT!G65</f>
        <v>F1</v>
      </c>
      <c r="H65" s="128">
        <f>TIMURLAUT!H65</f>
        <v>0</v>
      </c>
      <c r="I65" s="128">
        <f>TIMURLAUT!I65</f>
        <v>1</v>
      </c>
      <c r="J65" s="254">
        <f>I65*E65</f>
        <v>0</v>
      </c>
      <c r="K65" s="312"/>
      <c r="L65" s="446" t="str">
        <f>B104</f>
        <v>Bata Ringan</v>
      </c>
      <c r="M65" s="443" t="str">
        <f>B140</f>
        <v>glass</v>
      </c>
      <c r="N65" s="443" t="str">
        <f>IF($G:$G=0,"-",IF(INDEX($G:$G,MATCH($G:$G,$B:$B,0))=0,"-",INDEX($G:$G,MATCH(G65,$B:$B,0))))</f>
        <v>-</v>
      </c>
      <c r="O65" s="443">
        <f>IF(H65=0,0,SUMIF($B:$B,$N:$N,C:C))</f>
        <v>0</v>
      </c>
      <c r="P65" s="443">
        <f>SUMIF($B:$B,$N:$N,D:D)</f>
        <v>0</v>
      </c>
      <c r="Q65" s="447">
        <f>G176</f>
        <v>1.0011627906976743</v>
      </c>
      <c r="R65" s="313"/>
      <c r="S65" s="356" t="str">
        <f t="shared" ref="S65:S89" si="3">IF(F65="",0,INDEX(B:B,MATCH(F65,A:A,0)))</f>
        <v>Bata Ringan</v>
      </c>
      <c r="T65" s="398">
        <f t="shared" ref="T65:T89" si="4">IF(F65="",0,INDEX(Alfa_BaratLaut,MATCH(F65,Construction_Name,0)))</f>
        <v>0.5</v>
      </c>
      <c r="U65" s="398">
        <f t="shared" ref="U65:U89" si="5">IF(S65=0,0,VLOOKUP(S65,wall,2,FALSE))</f>
        <v>1.7011384404936403</v>
      </c>
      <c r="V65" s="242">
        <f t="shared" ref="V65:V89" si="6">IF(S65=0,0,VLOOKUP(S65,wall,7,FALSE))</f>
        <v>12</v>
      </c>
      <c r="W65" s="242">
        <f t="shared" ref="W65:W89" si="7">IF(OR(G65="none",G65=0),0,VLOOKUP(G65,fnorth,4,FALSE))</f>
        <v>5.8940000000000001</v>
      </c>
      <c r="X65" s="242">
        <f t="shared" ref="X65:X89" si="8">IF(OR(G65="none",G65=0),0,VLOOKUP(G65,fnorth,7,FALSE))</f>
        <v>1.0011627906976743</v>
      </c>
      <c r="Y65" s="357">
        <f>IF(UTARA!$D$6="","0",(VLOOKUP(UTARA!$D$6,SF,3,FALSE)))</f>
        <v>180</v>
      </c>
      <c r="Z65" s="212">
        <f>IF(UTARA!$D$6="","0",(VLOOKUP(UTARA!$D$6,SF,10,FALSE)))</f>
        <v>5</v>
      </c>
      <c r="AA65" s="316" t="str">
        <f t="shared" ref="AA65:AA89" si="9">IF(G65="",0,IF(G65="none","None",INDEX(C:C,MATCH(G65,B:B,0))))</f>
        <v>glass</v>
      </c>
    </row>
    <row r="66" spans="1:27" s="317" customFormat="1">
      <c r="A66" s="318">
        <v>2</v>
      </c>
      <c r="B66" s="55" t="s">
        <v>601</v>
      </c>
      <c r="C66" s="128"/>
      <c r="D66" s="128"/>
      <c r="E66" s="197">
        <f t="shared" ref="E66:E87" si="10">C66*D66</f>
        <v>0</v>
      </c>
      <c r="F66" s="319"/>
      <c r="G66" s="319"/>
      <c r="H66" s="128"/>
      <c r="I66" s="128"/>
      <c r="J66" s="242">
        <f t="shared" ref="J66:J89" si="11">I66*E66</f>
        <v>0</v>
      </c>
      <c r="K66" s="320"/>
      <c r="L66" s="446">
        <f>B105</f>
        <v>0</v>
      </c>
      <c r="M66" s="443">
        <f t="shared" ref="M66:M89" si="12">B141</f>
        <v>0</v>
      </c>
      <c r="N66" s="443" t="str">
        <f t="shared" ref="N66:N89" si="13">IF($G:$G=0,"-",IF(INDEX($G:$G,MATCH($G:$G,$B:$B,0))=0,"-",INDEX($G:$G,MATCH(G66,$B:$B,0))))</f>
        <v>-</v>
      </c>
      <c r="O66" s="443">
        <f t="shared" ref="O66:O89" si="14">IF(H66=0,0,SUMIF($B:$B,$N:$N,C:C))</f>
        <v>0</v>
      </c>
      <c r="P66" s="443">
        <f t="shared" ref="P66:P89" si="15">SUMIF($B:$B,$N:$N,D:D)</f>
        <v>0</v>
      </c>
      <c r="Q66" s="447">
        <f t="shared" ref="Q66:Q89" si="16">G177</f>
        <v>0</v>
      </c>
      <c r="R66" s="313"/>
      <c r="S66" s="356">
        <f t="shared" si="3"/>
        <v>0</v>
      </c>
      <c r="T66" s="398">
        <f t="shared" si="4"/>
        <v>0</v>
      </c>
      <c r="U66" s="398">
        <f t="shared" si="5"/>
        <v>0</v>
      </c>
      <c r="V66" s="242">
        <f t="shared" si="6"/>
        <v>0</v>
      </c>
      <c r="W66" s="242">
        <f t="shared" si="7"/>
        <v>0</v>
      </c>
      <c r="X66" s="242">
        <f t="shared" si="8"/>
        <v>0</v>
      </c>
      <c r="Y66" s="357">
        <f>Y65</f>
        <v>180</v>
      </c>
      <c r="Z66" s="212">
        <f>Z65</f>
        <v>5</v>
      </c>
      <c r="AA66" s="316">
        <f t="shared" si="9"/>
        <v>0</v>
      </c>
    </row>
    <row r="67" spans="1:27" s="317" customFormat="1">
      <c r="A67" s="318">
        <v>3</v>
      </c>
      <c r="B67" s="55" t="s">
        <v>602</v>
      </c>
      <c r="C67" s="128"/>
      <c r="D67" s="128"/>
      <c r="E67" s="197">
        <f t="shared" si="10"/>
        <v>0</v>
      </c>
      <c r="F67" s="319"/>
      <c r="G67" s="319"/>
      <c r="H67" s="128"/>
      <c r="I67" s="128"/>
      <c r="J67" s="242">
        <f t="shared" si="11"/>
        <v>0</v>
      </c>
      <c r="K67" s="320"/>
      <c r="L67" s="446">
        <f t="shared" ref="L67:L89" si="17">B106</f>
        <v>0</v>
      </c>
      <c r="M67" s="443">
        <f t="shared" si="12"/>
        <v>0</v>
      </c>
      <c r="N67" s="443" t="str">
        <f t="shared" si="13"/>
        <v>-</v>
      </c>
      <c r="O67" s="443">
        <f t="shared" si="14"/>
        <v>0</v>
      </c>
      <c r="P67" s="443">
        <f t="shared" si="15"/>
        <v>0</v>
      </c>
      <c r="Q67" s="447">
        <f t="shared" si="16"/>
        <v>0</v>
      </c>
      <c r="R67" s="313"/>
      <c r="S67" s="356">
        <f t="shared" si="3"/>
        <v>0</v>
      </c>
      <c r="T67" s="398">
        <f t="shared" si="4"/>
        <v>0</v>
      </c>
      <c r="U67" s="398">
        <f t="shared" si="5"/>
        <v>0</v>
      </c>
      <c r="V67" s="242">
        <f t="shared" si="6"/>
        <v>0</v>
      </c>
      <c r="W67" s="242">
        <f t="shared" si="7"/>
        <v>0</v>
      </c>
      <c r="X67" s="242">
        <f t="shared" si="8"/>
        <v>0</v>
      </c>
      <c r="Y67" s="357">
        <f t="shared" ref="Y67:Z89" si="18">Y66</f>
        <v>180</v>
      </c>
      <c r="Z67" s="212">
        <f t="shared" si="18"/>
        <v>5</v>
      </c>
      <c r="AA67" s="316">
        <f t="shared" si="9"/>
        <v>0</v>
      </c>
    </row>
    <row r="68" spans="1:27" s="317" customFormat="1">
      <c r="A68" s="318">
        <v>4</v>
      </c>
      <c r="B68" s="55" t="s">
        <v>603</v>
      </c>
      <c r="C68" s="128"/>
      <c r="D68" s="128"/>
      <c r="E68" s="197">
        <f t="shared" si="10"/>
        <v>0</v>
      </c>
      <c r="F68" s="319"/>
      <c r="G68" s="319"/>
      <c r="H68" s="128"/>
      <c r="I68" s="128"/>
      <c r="J68" s="242">
        <f t="shared" si="11"/>
        <v>0</v>
      </c>
      <c r="K68" s="320"/>
      <c r="L68" s="446">
        <f t="shared" si="17"/>
        <v>0</v>
      </c>
      <c r="M68" s="443">
        <f t="shared" si="12"/>
        <v>0</v>
      </c>
      <c r="N68" s="443" t="str">
        <f t="shared" si="13"/>
        <v>-</v>
      </c>
      <c r="O68" s="443">
        <f t="shared" si="14"/>
        <v>0</v>
      </c>
      <c r="P68" s="443">
        <f t="shared" si="15"/>
        <v>0</v>
      </c>
      <c r="Q68" s="447">
        <f t="shared" si="16"/>
        <v>0</v>
      </c>
      <c r="R68" s="313"/>
      <c r="S68" s="356">
        <f t="shared" si="3"/>
        <v>0</v>
      </c>
      <c r="T68" s="398">
        <f t="shared" si="4"/>
        <v>0</v>
      </c>
      <c r="U68" s="398">
        <f t="shared" si="5"/>
        <v>0</v>
      </c>
      <c r="V68" s="242">
        <f t="shared" si="6"/>
        <v>0</v>
      </c>
      <c r="W68" s="242">
        <f t="shared" si="7"/>
        <v>0</v>
      </c>
      <c r="X68" s="242">
        <f t="shared" si="8"/>
        <v>0</v>
      </c>
      <c r="Y68" s="357">
        <f t="shared" si="18"/>
        <v>180</v>
      </c>
      <c r="Z68" s="212">
        <f t="shared" si="18"/>
        <v>5</v>
      </c>
      <c r="AA68" s="316">
        <f t="shared" si="9"/>
        <v>0</v>
      </c>
    </row>
    <row r="69" spans="1:27" s="317" customFormat="1">
      <c r="A69" s="318">
        <v>5</v>
      </c>
      <c r="B69" s="55" t="s">
        <v>604</v>
      </c>
      <c r="C69" s="128"/>
      <c r="D69" s="128"/>
      <c r="E69" s="197">
        <f t="shared" si="10"/>
        <v>0</v>
      </c>
      <c r="F69" s="319"/>
      <c r="G69" s="319"/>
      <c r="H69" s="128"/>
      <c r="I69" s="128"/>
      <c r="J69" s="242">
        <f t="shared" si="11"/>
        <v>0</v>
      </c>
      <c r="K69" s="320"/>
      <c r="L69" s="446">
        <f t="shared" si="17"/>
        <v>0</v>
      </c>
      <c r="M69" s="443">
        <f t="shared" si="12"/>
        <v>0</v>
      </c>
      <c r="N69" s="443" t="str">
        <f t="shared" si="13"/>
        <v>-</v>
      </c>
      <c r="O69" s="443">
        <f t="shared" si="14"/>
        <v>0</v>
      </c>
      <c r="P69" s="443">
        <f t="shared" si="15"/>
        <v>0</v>
      </c>
      <c r="Q69" s="447">
        <f t="shared" si="16"/>
        <v>0</v>
      </c>
      <c r="R69" s="313"/>
      <c r="S69" s="356">
        <f t="shared" si="3"/>
        <v>0</v>
      </c>
      <c r="T69" s="398">
        <f t="shared" si="4"/>
        <v>0</v>
      </c>
      <c r="U69" s="398">
        <f t="shared" si="5"/>
        <v>0</v>
      </c>
      <c r="V69" s="242">
        <f t="shared" si="6"/>
        <v>0</v>
      </c>
      <c r="W69" s="242">
        <f t="shared" si="7"/>
        <v>0</v>
      </c>
      <c r="X69" s="242">
        <f t="shared" si="8"/>
        <v>0</v>
      </c>
      <c r="Y69" s="357">
        <f t="shared" si="18"/>
        <v>180</v>
      </c>
      <c r="Z69" s="212">
        <f t="shared" si="18"/>
        <v>5</v>
      </c>
      <c r="AA69" s="316">
        <f t="shared" si="9"/>
        <v>0</v>
      </c>
    </row>
    <row r="70" spans="1:27" s="317" customFormat="1">
      <c r="A70" s="318">
        <v>6</v>
      </c>
      <c r="B70" s="55" t="s">
        <v>605</v>
      </c>
      <c r="C70" s="128"/>
      <c r="D70" s="128"/>
      <c r="E70" s="197">
        <f t="shared" si="10"/>
        <v>0</v>
      </c>
      <c r="F70" s="319"/>
      <c r="G70" s="319"/>
      <c r="H70" s="128"/>
      <c r="I70" s="128"/>
      <c r="J70" s="242">
        <f t="shared" si="11"/>
        <v>0</v>
      </c>
      <c r="K70" s="320"/>
      <c r="L70" s="446">
        <f t="shared" si="17"/>
        <v>0</v>
      </c>
      <c r="M70" s="443">
        <f t="shared" si="12"/>
        <v>0</v>
      </c>
      <c r="N70" s="443" t="str">
        <f t="shared" si="13"/>
        <v>-</v>
      </c>
      <c r="O70" s="443">
        <f t="shared" si="14"/>
        <v>0</v>
      </c>
      <c r="P70" s="443">
        <f t="shared" si="15"/>
        <v>0</v>
      </c>
      <c r="Q70" s="447">
        <f t="shared" si="16"/>
        <v>0</v>
      </c>
      <c r="R70" s="313"/>
      <c r="S70" s="356">
        <f t="shared" si="3"/>
        <v>0</v>
      </c>
      <c r="T70" s="398">
        <f t="shared" si="4"/>
        <v>0</v>
      </c>
      <c r="U70" s="398">
        <f t="shared" si="5"/>
        <v>0</v>
      </c>
      <c r="V70" s="242">
        <f t="shared" si="6"/>
        <v>0</v>
      </c>
      <c r="W70" s="242">
        <f t="shared" si="7"/>
        <v>0</v>
      </c>
      <c r="X70" s="242">
        <f t="shared" si="8"/>
        <v>0</v>
      </c>
      <c r="Y70" s="357">
        <f t="shared" si="18"/>
        <v>180</v>
      </c>
      <c r="Z70" s="212">
        <f t="shared" si="18"/>
        <v>5</v>
      </c>
      <c r="AA70" s="316">
        <f t="shared" si="9"/>
        <v>0</v>
      </c>
    </row>
    <row r="71" spans="1:27" s="317" customFormat="1">
      <c r="A71" s="318">
        <v>7</v>
      </c>
      <c r="B71" s="55" t="s">
        <v>606</v>
      </c>
      <c r="C71" s="128"/>
      <c r="D71" s="128"/>
      <c r="E71" s="197">
        <f t="shared" si="10"/>
        <v>0</v>
      </c>
      <c r="F71" s="319"/>
      <c r="G71" s="319"/>
      <c r="H71" s="128"/>
      <c r="I71" s="128"/>
      <c r="J71" s="242">
        <f t="shared" si="11"/>
        <v>0</v>
      </c>
      <c r="K71" s="320"/>
      <c r="L71" s="446">
        <f t="shared" si="17"/>
        <v>0</v>
      </c>
      <c r="M71" s="443">
        <f t="shared" si="12"/>
        <v>0</v>
      </c>
      <c r="N71" s="443" t="str">
        <f t="shared" si="13"/>
        <v>-</v>
      </c>
      <c r="O71" s="443">
        <f t="shared" si="14"/>
        <v>0</v>
      </c>
      <c r="P71" s="443">
        <f t="shared" si="15"/>
        <v>0</v>
      </c>
      <c r="Q71" s="447">
        <f t="shared" si="16"/>
        <v>0</v>
      </c>
      <c r="R71" s="313"/>
      <c r="S71" s="356">
        <f t="shared" si="3"/>
        <v>0</v>
      </c>
      <c r="T71" s="398">
        <f t="shared" si="4"/>
        <v>0</v>
      </c>
      <c r="U71" s="398">
        <f t="shared" si="5"/>
        <v>0</v>
      </c>
      <c r="V71" s="242">
        <f t="shared" si="6"/>
        <v>0</v>
      </c>
      <c r="W71" s="242">
        <f t="shared" si="7"/>
        <v>0</v>
      </c>
      <c r="X71" s="242">
        <f t="shared" si="8"/>
        <v>0</v>
      </c>
      <c r="Y71" s="357">
        <f t="shared" si="18"/>
        <v>180</v>
      </c>
      <c r="Z71" s="212">
        <f t="shared" si="18"/>
        <v>5</v>
      </c>
      <c r="AA71" s="316">
        <f t="shared" si="9"/>
        <v>0</v>
      </c>
    </row>
    <row r="72" spans="1:27" s="317" customFormat="1">
      <c r="A72" s="318">
        <v>8</v>
      </c>
      <c r="B72" s="55" t="s">
        <v>607</v>
      </c>
      <c r="C72" s="128"/>
      <c r="D72" s="128"/>
      <c r="E72" s="197">
        <f t="shared" si="10"/>
        <v>0</v>
      </c>
      <c r="F72" s="319"/>
      <c r="G72" s="319"/>
      <c r="H72" s="128"/>
      <c r="I72" s="128"/>
      <c r="J72" s="242">
        <f t="shared" si="11"/>
        <v>0</v>
      </c>
      <c r="K72" s="320"/>
      <c r="L72" s="446">
        <f t="shared" si="17"/>
        <v>0</v>
      </c>
      <c r="M72" s="443">
        <f t="shared" si="12"/>
        <v>0</v>
      </c>
      <c r="N72" s="443" t="str">
        <f t="shared" si="13"/>
        <v>-</v>
      </c>
      <c r="O72" s="443">
        <f t="shared" si="14"/>
        <v>0</v>
      </c>
      <c r="P72" s="443">
        <f t="shared" si="15"/>
        <v>0</v>
      </c>
      <c r="Q72" s="447">
        <f t="shared" si="16"/>
        <v>0</v>
      </c>
      <c r="R72" s="313"/>
      <c r="S72" s="356">
        <f t="shared" si="3"/>
        <v>0</v>
      </c>
      <c r="T72" s="398">
        <f t="shared" si="4"/>
        <v>0</v>
      </c>
      <c r="U72" s="398">
        <f t="shared" si="5"/>
        <v>0</v>
      </c>
      <c r="V72" s="242">
        <f t="shared" si="6"/>
        <v>0</v>
      </c>
      <c r="W72" s="242">
        <f t="shared" si="7"/>
        <v>0</v>
      </c>
      <c r="X72" s="242">
        <f t="shared" si="8"/>
        <v>0</v>
      </c>
      <c r="Y72" s="357">
        <f t="shared" si="18"/>
        <v>180</v>
      </c>
      <c r="Z72" s="212">
        <f t="shared" si="18"/>
        <v>5</v>
      </c>
      <c r="AA72" s="316">
        <f t="shared" si="9"/>
        <v>0</v>
      </c>
    </row>
    <row r="73" spans="1:27" s="317" customFormat="1">
      <c r="A73" s="318">
        <v>9</v>
      </c>
      <c r="B73" s="55" t="s">
        <v>608</v>
      </c>
      <c r="C73" s="128"/>
      <c r="D73" s="128"/>
      <c r="E73" s="197">
        <f t="shared" si="10"/>
        <v>0</v>
      </c>
      <c r="F73" s="319"/>
      <c r="G73" s="319"/>
      <c r="H73" s="128"/>
      <c r="I73" s="128"/>
      <c r="J73" s="242">
        <f t="shared" si="11"/>
        <v>0</v>
      </c>
      <c r="K73" s="320"/>
      <c r="L73" s="446">
        <f t="shared" si="17"/>
        <v>0</v>
      </c>
      <c r="M73" s="443">
        <f t="shared" si="12"/>
        <v>0</v>
      </c>
      <c r="N73" s="443" t="str">
        <f t="shared" si="13"/>
        <v>-</v>
      </c>
      <c r="O73" s="443">
        <f t="shared" si="14"/>
        <v>0</v>
      </c>
      <c r="P73" s="443">
        <f t="shared" si="15"/>
        <v>0</v>
      </c>
      <c r="Q73" s="447">
        <f t="shared" si="16"/>
        <v>0</v>
      </c>
      <c r="R73" s="313"/>
      <c r="S73" s="356">
        <f t="shared" si="3"/>
        <v>0</v>
      </c>
      <c r="T73" s="398">
        <f t="shared" si="4"/>
        <v>0</v>
      </c>
      <c r="U73" s="398">
        <f t="shared" si="5"/>
        <v>0</v>
      </c>
      <c r="V73" s="242">
        <f t="shared" si="6"/>
        <v>0</v>
      </c>
      <c r="W73" s="242">
        <f t="shared" si="7"/>
        <v>0</v>
      </c>
      <c r="X73" s="242">
        <f t="shared" si="8"/>
        <v>0</v>
      </c>
      <c r="Y73" s="357">
        <f t="shared" si="18"/>
        <v>180</v>
      </c>
      <c r="Z73" s="212">
        <f t="shared" si="18"/>
        <v>5</v>
      </c>
      <c r="AA73" s="316">
        <f t="shared" si="9"/>
        <v>0</v>
      </c>
    </row>
    <row r="74" spans="1:27" s="317" customFormat="1">
      <c r="A74" s="318">
        <v>10</v>
      </c>
      <c r="B74" s="55" t="s">
        <v>609</v>
      </c>
      <c r="C74" s="128"/>
      <c r="D74" s="128"/>
      <c r="E74" s="197">
        <f t="shared" si="10"/>
        <v>0</v>
      </c>
      <c r="F74" s="319"/>
      <c r="G74" s="319"/>
      <c r="H74" s="128"/>
      <c r="I74" s="128"/>
      <c r="J74" s="242">
        <f t="shared" si="11"/>
        <v>0</v>
      </c>
      <c r="K74" s="320"/>
      <c r="L74" s="446">
        <f t="shared" si="17"/>
        <v>0</v>
      </c>
      <c r="M74" s="443">
        <f t="shared" si="12"/>
        <v>0</v>
      </c>
      <c r="N74" s="443" t="str">
        <f t="shared" si="13"/>
        <v>-</v>
      </c>
      <c r="O74" s="443">
        <f t="shared" si="14"/>
        <v>0</v>
      </c>
      <c r="P74" s="443">
        <f t="shared" si="15"/>
        <v>0</v>
      </c>
      <c r="Q74" s="447">
        <f t="shared" si="16"/>
        <v>0</v>
      </c>
      <c r="R74" s="313"/>
      <c r="S74" s="356">
        <f t="shared" si="3"/>
        <v>0</v>
      </c>
      <c r="T74" s="398">
        <f t="shared" si="4"/>
        <v>0</v>
      </c>
      <c r="U74" s="398">
        <f t="shared" si="5"/>
        <v>0</v>
      </c>
      <c r="V74" s="242">
        <f t="shared" si="6"/>
        <v>0</v>
      </c>
      <c r="W74" s="242">
        <f t="shared" si="7"/>
        <v>0</v>
      </c>
      <c r="X74" s="242">
        <f t="shared" si="8"/>
        <v>0</v>
      </c>
      <c r="Y74" s="357">
        <f t="shared" si="18"/>
        <v>180</v>
      </c>
      <c r="Z74" s="212">
        <f t="shared" si="18"/>
        <v>5</v>
      </c>
      <c r="AA74" s="316">
        <f t="shared" si="9"/>
        <v>0</v>
      </c>
    </row>
    <row r="75" spans="1:27" s="317" customFormat="1">
      <c r="A75" s="318">
        <v>11</v>
      </c>
      <c r="B75" s="55" t="s">
        <v>610</v>
      </c>
      <c r="C75" s="128"/>
      <c r="D75" s="128"/>
      <c r="E75" s="197">
        <f t="shared" si="10"/>
        <v>0</v>
      </c>
      <c r="F75" s="319"/>
      <c r="G75" s="319"/>
      <c r="H75" s="128"/>
      <c r="I75" s="128"/>
      <c r="J75" s="242">
        <f t="shared" si="11"/>
        <v>0</v>
      </c>
      <c r="K75" s="320"/>
      <c r="L75" s="446">
        <f t="shared" si="17"/>
        <v>0</v>
      </c>
      <c r="M75" s="443">
        <f t="shared" si="12"/>
        <v>0</v>
      </c>
      <c r="N75" s="443" t="str">
        <f t="shared" si="13"/>
        <v>-</v>
      </c>
      <c r="O75" s="443">
        <f t="shared" si="14"/>
        <v>0</v>
      </c>
      <c r="P75" s="443">
        <f t="shared" si="15"/>
        <v>0</v>
      </c>
      <c r="Q75" s="447">
        <f t="shared" si="16"/>
        <v>0</v>
      </c>
      <c r="R75" s="313"/>
      <c r="S75" s="356">
        <f t="shared" si="3"/>
        <v>0</v>
      </c>
      <c r="T75" s="398">
        <f t="shared" si="4"/>
        <v>0</v>
      </c>
      <c r="U75" s="398">
        <f t="shared" si="5"/>
        <v>0</v>
      </c>
      <c r="V75" s="242">
        <f t="shared" si="6"/>
        <v>0</v>
      </c>
      <c r="W75" s="242">
        <f t="shared" si="7"/>
        <v>0</v>
      </c>
      <c r="X75" s="242">
        <f t="shared" si="8"/>
        <v>0</v>
      </c>
      <c r="Y75" s="357">
        <f t="shared" si="18"/>
        <v>180</v>
      </c>
      <c r="Z75" s="212">
        <f t="shared" si="18"/>
        <v>5</v>
      </c>
      <c r="AA75" s="316">
        <f t="shared" si="9"/>
        <v>0</v>
      </c>
    </row>
    <row r="76" spans="1:27" s="317" customFormat="1">
      <c r="A76" s="318">
        <v>12</v>
      </c>
      <c r="B76" s="55" t="s">
        <v>611</v>
      </c>
      <c r="C76" s="128"/>
      <c r="D76" s="128"/>
      <c r="E76" s="197">
        <f t="shared" si="10"/>
        <v>0</v>
      </c>
      <c r="F76" s="319"/>
      <c r="G76" s="319"/>
      <c r="H76" s="128"/>
      <c r="I76" s="128"/>
      <c r="J76" s="242">
        <f t="shared" si="11"/>
        <v>0</v>
      </c>
      <c r="K76" s="320"/>
      <c r="L76" s="446">
        <f t="shared" si="17"/>
        <v>0</v>
      </c>
      <c r="M76" s="443">
        <f t="shared" si="12"/>
        <v>0</v>
      </c>
      <c r="N76" s="443" t="str">
        <f t="shared" si="13"/>
        <v>-</v>
      </c>
      <c r="O76" s="443">
        <f t="shared" si="14"/>
        <v>0</v>
      </c>
      <c r="P76" s="443">
        <f t="shared" si="15"/>
        <v>0</v>
      </c>
      <c r="Q76" s="447">
        <f t="shared" si="16"/>
        <v>0</v>
      </c>
      <c r="R76" s="313"/>
      <c r="S76" s="356">
        <f t="shared" si="3"/>
        <v>0</v>
      </c>
      <c r="T76" s="398">
        <f t="shared" si="4"/>
        <v>0</v>
      </c>
      <c r="U76" s="398">
        <f t="shared" si="5"/>
        <v>0</v>
      </c>
      <c r="V76" s="242">
        <f t="shared" si="6"/>
        <v>0</v>
      </c>
      <c r="W76" s="242">
        <f t="shared" si="7"/>
        <v>0</v>
      </c>
      <c r="X76" s="242">
        <f t="shared" si="8"/>
        <v>0</v>
      </c>
      <c r="Y76" s="357">
        <f t="shared" si="18"/>
        <v>180</v>
      </c>
      <c r="Z76" s="212">
        <f t="shared" si="18"/>
        <v>5</v>
      </c>
      <c r="AA76" s="316">
        <f t="shared" si="9"/>
        <v>0</v>
      </c>
    </row>
    <row r="77" spans="1:27" s="317" customFormat="1">
      <c r="A77" s="318">
        <v>13</v>
      </c>
      <c r="B77" s="55" t="s">
        <v>612</v>
      </c>
      <c r="C77" s="128"/>
      <c r="D77" s="128"/>
      <c r="E77" s="197">
        <f t="shared" si="10"/>
        <v>0</v>
      </c>
      <c r="F77" s="319"/>
      <c r="G77" s="319"/>
      <c r="H77" s="128"/>
      <c r="I77" s="128"/>
      <c r="J77" s="242">
        <f t="shared" si="11"/>
        <v>0</v>
      </c>
      <c r="K77" s="320"/>
      <c r="L77" s="446">
        <f t="shared" si="17"/>
        <v>0</v>
      </c>
      <c r="M77" s="443">
        <f t="shared" si="12"/>
        <v>0</v>
      </c>
      <c r="N77" s="443" t="str">
        <f t="shared" si="13"/>
        <v>-</v>
      </c>
      <c r="O77" s="443">
        <f t="shared" si="14"/>
        <v>0</v>
      </c>
      <c r="P77" s="443">
        <f t="shared" si="15"/>
        <v>0</v>
      </c>
      <c r="Q77" s="447">
        <f t="shared" si="16"/>
        <v>0</v>
      </c>
      <c r="R77" s="313"/>
      <c r="S77" s="356">
        <f t="shared" si="3"/>
        <v>0</v>
      </c>
      <c r="T77" s="398">
        <f t="shared" si="4"/>
        <v>0</v>
      </c>
      <c r="U77" s="398">
        <f t="shared" si="5"/>
        <v>0</v>
      </c>
      <c r="V77" s="242">
        <f t="shared" si="6"/>
        <v>0</v>
      </c>
      <c r="W77" s="242">
        <f t="shared" si="7"/>
        <v>0</v>
      </c>
      <c r="X77" s="242">
        <f t="shared" si="8"/>
        <v>0</v>
      </c>
      <c r="Y77" s="357">
        <f t="shared" si="18"/>
        <v>180</v>
      </c>
      <c r="Z77" s="212">
        <f t="shared" si="18"/>
        <v>5</v>
      </c>
      <c r="AA77" s="316">
        <f t="shared" si="9"/>
        <v>0</v>
      </c>
    </row>
    <row r="78" spans="1:27" s="317" customFormat="1">
      <c r="A78" s="318">
        <v>14</v>
      </c>
      <c r="B78" s="55" t="s">
        <v>613</v>
      </c>
      <c r="C78" s="128"/>
      <c r="D78" s="128"/>
      <c r="E78" s="197">
        <f t="shared" si="10"/>
        <v>0</v>
      </c>
      <c r="F78" s="319"/>
      <c r="G78" s="319"/>
      <c r="H78" s="128"/>
      <c r="I78" s="128"/>
      <c r="J78" s="242">
        <f t="shared" si="11"/>
        <v>0</v>
      </c>
      <c r="K78" s="320"/>
      <c r="L78" s="446">
        <f t="shared" si="17"/>
        <v>0</v>
      </c>
      <c r="M78" s="443">
        <f t="shared" si="12"/>
        <v>0</v>
      </c>
      <c r="N78" s="443" t="str">
        <f t="shared" si="13"/>
        <v>-</v>
      </c>
      <c r="O78" s="443">
        <f t="shared" si="14"/>
        <v>0</v>
      </c>
      <c r="P78" s="443">
        <f t="shared" si="15"/>
        <v>0</v>
      </c>
      <c r="Q78" s="447">
        <f t="shared" si="16"/>
        <v>0</v>
      </c>
      <c r="R78" s="313"/>
      <c r="S78" s="356">
        <f t="shared" si="3"/>
        <v>0</v>
      </c>
      <c r="T78" s="398">
        <f t="shared" si="4"/>
        <v>0</v>
      </c>
      <c r="U78" s="398">
        <f t="shared" si="5"/>
        <v>0</v>
      </c>
      <c r="V78" s="242">
        <f t="shared" si="6"/>
        <v>0</v>
      </c>
      <c r="W78" s="242">
        <f t="shared" si="7"/>
        <v>0</v>
      </c>
      <c r="X78" s="242">
        <f t="shared" si="8"/>
        <v>0</v>
      </c>
      <c r="Y78" s="357">
        <f t="shared" si="18"/>
        <v>180</v>
      </c>
      <c r="Z78" s="212">
        <f t="shared" si="18"/>
        <v>5</v>
      </c>
      <c r="AA78" s="316">
        <f t="shared" si="9"/>
        <v>0</v>
      </c>
    </row>
    <row r="79" spans="1:27" s="317" customFormat="1">
      <c r="A79" s="318">
        <v>15</v>
      </c>
      <c r="B79" s="55" t="s">
        <v>614</v>
      </c>
      <c r="C79" s="128"/>
      <c r="D79" s="128"/>
      <c r="E79" s="197">
        <f t="shared" si="10"/>
        <v>0</v>
      </c>
      <c r="F79" s="319"/>
      <c r="G79" s="319"/>
      <c r="H79" s="128"/>
      <c r="I79" s="128"/>
      <c r="J79" s="242">
        <f t="shared" si="11"/>
        <v>0</v>
      </c>
      <c r="K79" s="320"/>
      <c r="L79" s="446">
        <f t="shared" si="17"/>
        <v>0</v>
      </c>
      <c r="M79" s="443">
        <f t="shared" si="12"/>
        <v>0</v>
      </c>
      <c r="N79" s="443" t="str">
        <f t="shared" si="13"/>
        <v>-</v>
      </c>
      <c r="O79" s="443">
        <f t="shared" si="14"/>
        <v>0</v>
      </c>
      <c r="P79" s="443">
        <f t="shared" si="15"/>
        <v>0</v>
      </c>
      <c r="Q79" s="447">
        <f t="shared" si="16"/>
        <v>0</v>
      </c>
      <c r="R79" s="313"/>
      <c r="S79" s="356">
        <f t="shared" si="3"/>
        <v>0</v>
      </c>
      <c r="T79" s="398">
        <f t="shared" si="4"/>
        <v>0</v>
      </c>
      <c r="U79" s="398">
        <f t="shared" si="5"/>
        <v>0</v>
      </c>
      <c r="V79" s="242">
        <f t="shared" si="6"/>
        <v>0</v>
      </c>
      <c r="W79" s="242">
        <f t="shared" si="7"/>
        <v>0</v>
      </c>
      <c r="X79" s="242">
        <f t="shared" si="8"/>
        <v>0</v>
      </c>
      <c r="Y79" s="357">
        <f t="shared" si="18"/>
        <v>180</v>
      </c>
      <c r="Z79" s="212">
        <f t="shared" si="18"/>
        <v>5</v>
      </c>
      <c r="AA79" s="316">
        <f t="shared" si="9"/>
        <v>0</v>
      </c>
    </row>
    <row r="80" spans="1:27" s="317" customFormat="1">
      <c r="A80" s="318">
        <v>16</v>
      </c>
      <c r="B80" s="55" t="s">
        <v>615</v>
      </c>
      <c r="C80" s="128"/>
      <c r="D80" s="128"/>
      <c r="E80" s="197">
        <f t="shared" si="10"/>
        <v>0</v>
      </c>
      <c r="F80" s="319"/>
      <c r="G80" s="319"/>
      <c r="H80" s="128"/>
      <c r="I80" s="128"/>
      <c r="J80" s="242">
        <f t="shared" si="11"/>
        <v>0</v>
      </c>
      <c r="K80" s="320"/>
      <c r="L80" s="446">
        <f t="shared" si="17"/>
        <v>0</v>
      </c>
      <c r="M80" s="443">
        <f t="shared" si="12"/>
        <v>0</v>
      </c>
      <c r="N80" s="443" t="str">
        <f t="shared" si="13"/>
        <v>-</v>
      </c>
      <c r="O80" s="443">
        <f t="shared" si="14"/>
        <v>0</v>
      </c>
      <c r="P80" s="443">
        <f t="shared" si="15"/>
        <v>0</v>
      </c>
      <c r="Q80" s="447">
        <f t="shared" si="16"/>
        <v>0</v>
      </c>
      <c r="R80" s="313"/>
      <c r="S80" s="356">
        <f t="shared" si="3"/>
        <v>0</v>
      </c>
      <c r="T80" s="398">
        <f t="shared" si="4"/>
        <v>0</v>
      </c>
      <c r="U80" s="398">
        <f t="shared" si="5"/>
        <v>0</v>
      </c>
      <c r="V80" s="242">
        <f t="shared" si="6"/>
        <v>0</v>
      </c>
      <c r="W80" s="242">
        <f t="shared" si="7"/>
        <v>0</v>
      </c>
      <c r="X80" s="242">
        <f t="shared" si="8"/>
        <v>0</v>
      </c>
      <c r="Y80" s="357">
        <f t="shared" si="18"/>
        <v>180</v>
      </c>
      <c r="Z80" s="212">
        <f t="shared" si="18"/>
        <v>5</v>
      </c>
      <c r="AA80" s="316">
        <f t="shared" si="9"/>
        <v>0</v>
      </c>
    </row>
    <row r="81" spans="1:27" s="317" customFormat="1">
      <c r="A81" s="318">
        <v>17</v>
      </c>
      <c r="B81" s="55" t="s">
        <v>616</v>
      </c>
      <c r="C81" s="128"/>
      <c r="D81" s="128"/>
      <c r="E81" s="197">
        <f t="shared" si="10"/>
        <v>0</v>
      </c>
      <c r="F81" s="319"/>
      <c r="G81" s="319"/>
      <c r="H81" s="128"/>
      <c r="I81" s="128"/>
      <c r="J81" s="242">
        <f t="shared" si="11"/>
        <v>0</v>
      </c>
      <c r="K81" s="320"/>
      <c r="L81" s="446">
        <f t="shared" si="17"/>
        <v>0</v>
      </c>
      <c r="M81" s="443">
        <f t="shared" si="12"/>
        <v>0</v>
      </c>
      <c r="N81" s="443" t="str">
        <f t="shared" si="13"/>
        <v>-</v>
      </c>
      <c r="O81" s="443">
        <f t="shared" si="14"/>
        <v>0</v>
      </c>
      <c r="P81" s="443">
        <f t="shared" si="15"/>
        <v>0</v>
      </c>
      <c r="Q81" s="447">
        <f t="shared" si="16"/>
        <v>0</v>
      </c>
      <c r="R81" s="313"/>
      <c r="S81" s="356">
        <f t="shared" si="3"/>
        <v>0</v>
      </c>
      <c r="T81" s="398">
        <f t="shared" si="4"/>
        <v>0</v>
      </c>
      <c r="U81" s="398">
        <f t="shared" si="5"/>
        <v>0</v>
      </c>
      <c r="V81" s="242">
        <f t="shared" si="6"/>
        <v>0</v>
      </c>
      <c r="W81" s="242">
        <f t="shared" si="7"/>
        <v>0</v>
      </c>
      <c r="X81" s="242">
        <f t="shared" si="8"/>
        <v>0</v>
      </c>
      <c r="Y81" s="357">
        <f t="shared" si="18"/>
        <v>180</v>
      </c>
      <c r="Z81" s="212">
        <f t="shared" si="18"/>
        <v>5</v>
      </c>
      <c r="AA81" s="316">
        <f t="shared" si="9"/>
        <v>0</v>
      </c>
    </row>
    <row r="82" spans="1:27" s="317" customFormat="1">
      <c r="A82" s="318">
        <v>18</v>
      </c>
      <c r="B82" s="55" t="s">
        <v>617</v>
      </c>
      <c r="C82" s="128"/>
      <c r="D82" s="128"/>
      <c r="E82" s="197">
        <f t="shared" si="10"/>
        <v>0</v>
      </c>
      <c r="F82" s="319"/>
      <c r="G82" s="319"/>
      <c r="H82" s="128"/>
      <c r="I82" s="128"/>
      <c r="J82" s="242">
        <f t="shared" si="11"/>
        <v>0</v>
      </c>
      <c r="K82" s="320"/>
      <c r="L82" s="446">
        <f t="shared" si="17"/>
        <v>0</v>
      </c>
      <c r="M82" s="443">
        <f t="shared" si="12"/>
        <v>0</v>
      </c>
      <c r="N82" s="443" t="str">
        <f t="shared" si="13"/>
        <v>-</v>
      </c>
      <c r="O82" s="443">
        <f t="shared" si="14"/>
        <v>0</v>
      </c>
      <c r="P82" s="443">
        <f t="shared" si="15"/>
        <v>0</v>
      </c>
      <c r="Q82" s="447">
        <f t="shared" si="16"/>
        <v>0</v>
      </c>
      <c r="R82" s="313"/>
      <c r="S82" s="356">
        <f t="shared" si="3"/>
        <v>0</v>
      </c>
      <c r="T82" s="398">
        <f t="shared" si="4"/>
        <v>0</v>
      </c>
      <c r="U82" s="398">
        <f t="shared" si="5"/>
        <v>0</v>
      </c>
      <c r="V82" s="242">
        <f t="shared" si="6"/>
        <v>0</v>
      </c>
      <c r="W82" s="242">
        <f t="shared" si="7"/>
        <v>0</v>
      </c>
      <c r="X82" s="242">
        <f t="shared" si="8"/>
        <v>0</v>
      </c>
      <c r="Y82" s="357">
        <f t="shared" si="18"/>
        <v>180</v>
      </c>
      <c r="Z82" s="212">
        <f t="shared" si="18"/>
        <v>5</v>
      </c>
      <c r="AA82" s="316">
        <f t="shared" si="9"/>
        <v>0</v>
      </c>
    </row>
    <row r="83" spans="1:27" s="317" customFormat="1">
      <c r="A83" s="318">
        <v>19</v>
      </c>
      <c r="B83" s="55" t="s">
        <v>618</v>
      </c>
      <c r="C83" s="128"/>
      <c r="D83" s="128"/>
      <c r="E83" s="197">
        <f t="shared" si="10"/>
        <v>0</v>
      </c>
      <c r="F83" s="319"/>
      <c r="G83" s="319"/>
      <c r="H83" s="128"/>
      <c r="I83" s="128"/>
      <c r="J83" s="242">
        <f t="shared" si="11"/>
        <v>0</v>
      </c>
      <c r="K83" s="320"/>
      <c r="L83" s="446">
        <f t="shared" si="17"/>
        <v>0</v>
      </c>
      <c r="M83" s="443">
        <f t="shared" si="12"/>
        <v>0</v>
      </c>
      <c r="N83" s="443" t="str">
        <f t="shared" si="13"/>
        <v>-</v>
      </c>
      <c r="O83" s="443">
        <f t="shared" si="14"/>
        <v>0</v>
      </c>
      <c r="P83" s="443">
        <f t="shared" si="15"/>
        <v>0</v>
      </c>
      <c r="Q83" s="447">
        <f t="shared" si="16"/>
        <v>0</v>
      </c>
      <c r="R83" s="313"/>
      <c r="S83" s="356">
        <f t="shared" si="3"/>
        <v>0</v>
      </c>
      <c r="T83" s="398">
        <f t="shared" si="4"/>
        <v>0</v>
      </c>
      <c r="U83" s="398">
        <f t="shared" si="5"/>
        <v>0</v>
      </c>
      <c r="V83" s="242">
        <f t="shared" si="6"/>
        <v>0</v>
      </c>
      <c r="W83" s="242">
        <f t="shared" si="7"/>
        <v>0</v>
      </c>
      <c r="X83" s="242">
        <f t="shared" si="8"/>
        <v>0</v>
      </c>
      <c r="Y83" s="357">
        <f t="shared" si="18"/>
        <v>180</v>
      </c>
      <c r="Z83" s="212">
        <f t="shared" si="18"/>
        <v>5</v>
      </c>
      <c r="AA83" s="316">
        <f t="shared" si="9"/>
        <v>0</v>
      </c>
    </row>
    <row r="84" spans="1:27" s="317" customFormat="1">
      <c r="A84" s="318">
        <v>20</v>
      </c>
      <c r="B84" s="55" t="s">
        <v>619</v>
      </c>
      <c r="C84" s="128"/>
      <c r="D84" s="128"/>
      <c r="E84" s="197">
        <f t="shared" si="10"/>
        <v>0</v>
      </c>
      <c r="F84" s="319"/>
      <c r="G84" s="319"/>
      <c r="H84" s="128"/>
      <c r="I84" s="128"/>
      <c r="J84" s="242">
        <f t="shared" si="11"/>
        <v>0</v>
      </c>
      <c r="K84" s="320"/>
      <c r="L84" s="446">
        <f t="shared" si="17"/>
        <v>0</v>
      </c>
      <c r="M84" s="443">
        <f t="shared" si="12"/>
        <v>0</v>
      </c>
      <c r="N84" s="443" t="str">
        <f t="shared" si="13"/>
        <v>-</v>
      </c>
      <c r="O84" s="443">
        <f t="shared" si="14"/>
        <v>0</v>
      </c>
      <c r="P84" s="443">
        <f t="shared" si="15"/>
        <v>0</v>
      </c>
      <c r="Q84" s="447">
        <f t="shared" si="16"/>
        <v>0</v>
      </c>
      <c r="R84" s="313"/>
      <c r="S84" s="356">
        <f t="shared" si="3"/>
        <v>0</v>
      </c>
      <c r="T84" s="398">
        <f t="shared" si="4"/>
        <v>0</v>
      </c>
      <c r="U84" s="398">
        <f t="shared" si="5"/>
        <v>0</v>
      </c>
      <c r="V84" s="242">
        <f t="shared" si="6"/>
        <v>0</v>
      </c>
      <c r="W84" s="242">
        <f t="shared" si="7"/>
        <v>0</v>
      </c>
      <c r="X84" s="242">
        <f t="shared" si="8"/>
        <v>0</v>
      </c>
      <c r="Y84" s="357">
        <f t="shared" si="18"/>
        <v>180</v>
      </c>
      <c r="Z84" s="212">
        <f t="shared" si="18"/>
        <v>5</v>
      </c>
      <c r="AA84" s="316">
        <f t="shared" si="9"/>
        <v>0</v>
      </c>
    </row>
    <row r="85" spans="1:27" s="317" customFormat="1">
      <c r="A85" s="318">
        <v>21</v>
      </c>
      <c r="B85" s="55" t="s">
        <v>620</v>
      </c>
      <c r="C85" s="128"/>
      <c r="D85" s="128"/>
      <c r="E85" s="197">
        <f t="shared" si="10"/>
        <v>0</v>
      </c>
      <c r="F85" s="319"/>
      <c r="G85" s="319"/>
      <c r="H85" s="128"/>
      <c r="I85" s="128"/>
      <c r="J85" s="242">
        <f t="shared" si="11"/>
        <v>0</v>
      </c>
      <c r="K85" s="320"/>
      <c r="L85" s="446">
        <f t="shared" si="17"/>
        <v>0</v>
      </c>
      <c r="M85" s="443">
        <f t="shared" si="12"/>
        <v>0</v>
      </c>
      <c r="N85" s="443" t="str">
        <f t="shared" si="13"/>
        <v>-</v>
      </c>
      <c r="O85" s="443">
        <f t="shared" si="14"/>
        <v>0</v>
      </c>
      <c r="P85" s="443">
        <f t="shared" si="15"/>
        <v>0</v>
      </c>
      <c r="Q85" s="447">
        <f t="shared" si="16"/>
        <v>0</v>
      </c>
      <c r="R85" s="313"/>
      <c r="S85" s="356">
        <f t="shared" si="3"/>
        <v>0</v>
      </c>
      <c r="T85" s="398">
        <f t="shared" si="4"/>
        <v>0</v>
      </c>
      <c r="U85" s="398">
        <f t="shared" si="5"/>
        <v>0</v>
      </c>
      <c r="V85" s="242">
        <f t="shared" si="6"/>
        <v>0</v>
      </c>
      <c r="W85" s="242">
        <f t="shared" si="7"/>
        <v>0</v>
      </c>
      <c r="X85" s="242">
        <f t="shared" si="8"/>
        <v>0</v>
      </c>
      <c r="Y85" s="357">
        <f t="shared" si="18"/>
        <v>180</v>
      </c>
      <c r="Z85" s="212">
        <f t="shared" si="18"/>
        <v>5</v>
      </c>
      <c r="AA85" s="316">
        <f t="shared" si="9"/>
        <v>0</v>
      </c>
    </row>
    <row r="86" spans="1:27" s="317" customFormat="1">
      <c r="A86" s="318">
        <v>22</v>
      </c>
      <c r="B86" s="55" t="s">
        <v>621</v>
      </c>
      <c r="C86" s="128"/>
      <c r="D86" s="128"/>
      <c r="E86" s="197">
        <f t="shared" si="10"/>
        <v>0</v>
      </c>
      <c r="F86" s="319"/>
      <c r="G86" s="319"/>
      <c r="H86" s="128"/>
      <c r="I86" s="128"/>
      <c r="J86" s="242">
        <f t="shared" si="11"/>
        <v>0</v>
      </c>
      <c r="K86" s="320"/>
      <c r="L86" s="446">
        <f t="shared" si="17"/>
        <v>0</v>
      </c>
      <c r="M86" s="443">
        <f t="shared" si="12"/>
        <v>0</v>
      </c>
      <c r="N86" s="443" t="str">
        <f t="shared" si="13"/>
        <v>-</v>
      </c>
      <c r="O86" s="443">
        <f t="shared" si="14"/>
        <v>0</v>
      </c>
      <c r="P86" s="443">
        <f t="shared" si="15"/>
        <v>0</v>
      </c>
      <c r="Q86" s="447">
        <f t="shared" si="16"/>
        <v>0</v>
      </c>
      <c r="R86" s="313"/>
      <c r="S86" s="356">
        <f t="shared" si="3"/>
        <v>0</v>
      </c>
      <c r="T86" s="398">
        <f t="shared" si="4"/>
        <v>0</v>
      </c>
      <c r="U86" s="398">
        <f t="shared" si="5"/>
        <v>0</v>
      </c>
      <c r="V86" s="242">
        <f t="shared" si="6"/>
        <v>0</v>
      </c>
      <c r="W86" s="242">
        <f t="shared" si="7"/>
        <v>0</v>
      </c>
      <c r="X86" s="242">
        <f t="shared" si="8"/>
        <v>0</v>
      </c>
      <c r="Y86" s="357">
        <f t="shared" si="18"/>
        <v>180</v>
      </c>
      <c r="Z86" s="212">
        <f t="shared" si="18"/>
        <v>5</v>
      </c>
      <c r="AA86" s="316">
        <f t="shared" si="9"/>
        <v>0</v>
      </c>
    </row>
    <row r="87" spans="1:27" s="317" customFormat="1">
      <c r="A87" s="318">
        <v>23</v>
      </c>
      <c r="B87" s="55" t="s">
        <v>622</v>
      </c>
      <c r="C87" s="128"/>
      <c r="D87" s="128"/>
      <c r="E87" s="197">
        <f t="shared" si="10"/>
        <v>0</v>
      </c>
      <c r="F87" s="319"/>
      <c r="G87" s="319"/>
      <c r="H87" s="128"/>
      <c r="I87" s="128"/>
      <c r="J87" s="242">
        <f t="shared" si="11"/>
        <v>0</v>
      </c>
      <c r="K87" s="320"/>
      <c r="L87" s="446">
        <f t="shared" si="17"/>
        <v>0</v>
      </c>
      <c r="M87" s="443">
        <f t="shared" si="12"/>
        <v>0</v>
      </c>
      <c r="N87" s="443" t="str">
        <f t="shared" si="13"/>
        <v>-</v>
      </c>
      <c r="O87" s="443">
        <f t="shared" si="14"/>
        <v>0</v>
      </c>
      <c r="P87" s="443">
        <f t="shared" si="15"/>
        <v>0</v>
      </c>
      <c r="Q87" s="447">
        <f t="shared" si="16"/>
        <v>0</v>
      </c>
      <c r="R87" s="313"/>
      <c r="S87" s="356">
        <f t="shared" si="3"/>
        <v>0</v>
      </c>
      <c r="T87" s="398">
        <f t="shared" si="4"/>
        <v>0</v>
      </c>
      <c r="U87" s="398">
        <f t="shared" si="5"/>
        <v>0</v>
      </c>
      <c r="V87" s="242">
        <f t="shared" si="6"/>
        <v>0</v>
      </c>
      <c r="W87" s="242">
        <f t="shared" si="7"/>
        <v>0</v>
      </c>
      <c r="X87" s="242">
        <f t="shared" si="8"/>
        <v>0</v>
      </c>
      <c r="Y87" s="357">
        <f t="shared" si="18"/>
        <v>180</v>
      </c>
      <c r="Z87" s="212">
        <f t="shared" si="18"/>
        <v>5</v>
      </c>
      <c r="AA87" s="316">
        <f t="shared" si="9"/>
        <v>0</v>
      </c>
    </row>
    <row r="88" spans="1:27">
      <c r="A88" s="318">
        <v>24</v>
      </c>
      <c r="B88" s="55" t="s">
        <v>623</v>
      </c>
      <c r="C88" s="128"/>
      <c r="D88" s="128"/>
      <c r="E88" s="197">
        <f>C88*D88</f>
        <v>0</v>
      </c>
      <c r="F88" s="319"/>
      <c r="G88" s="319"/>
      <c r="H88" s="128"/>
      <c r="I88" s="128"/>
      <c r="J88" s="242">
        <f t="shared" si="11"/>
        <v>0</v>
      </c>
      <c r="K88" s="321"/>
      <c r="L88" s="446">
        <f t="shared" si="17"/>
        <v>0</v>
      </c>
      <c r="M88" s="443">
        <f t="shared" si="12"/>
        <v>0</v>
      </c>
      <c r="N88" s="443" t="str">
        <f t="shared" si="13"/>
        <v>-</v>
      </c>
      <c r="O88" s="443">
        <f t="shared" si="14"/>
        <v>0</v>
      </c>
      <c r="P88" s="443">
        <f t="shared" si="15"/>
        <v>0</v>
      </c>
      <c r="Q88" s="447">
        <f t="shared" si="16"/>
        <v>0</v>
      </c>
      <c r="R88" s="122"/>
      <c r="S88" s="356">
        <f t="shared" si="3"/>
        <v>0</v>
      </c>
      <c r="T88" s="398">
        <f t="shared" si="4"/>
        <v>0</v>
      </c>
      <c r="U88" s="398">
        <f t="shared" si="5"/>
        <v>0</v>
      </c>
      <c r="V88" s="242">
        <f t="shared" si="6"/>
        <v>0</v>
      </c>
      <c r="W88" s="242">
        <f t="shared" si="7"/>
        <v>0</v>
      </c>
      <c r="X88" s="242">
        <f t="shared" si="8"/>
        <v>0</v>
      </c>
      <c r="Y88" s="357">
        <f t="shared" si="18"/>
        <v>180</v>
      </c>
      <c r="Z88" s="212">
        <f t="shared" si="18"/>
        <v>5</v>
      </c>
      <c r="AA88" s="316">
        <f t="shared" si="9"/>
        <v>0</v>
      </c>
    </row>
    <row r="89" spans="1:27" ht="15.75" thickBot="1">
      <c r="A89" s="322">
        <v>25</v>
      </c>
      <c r="B89" s="141" t="s">
        <v>624</v>
      </c>
      <c r="C89" s="142"/>
      <c r="D89" s="142"/>
      <c r="E89" s="198">
        <f>C89*D89</f>
        <v>0</v>
      </c>
      <c r="F89" s="323"/>
      <c r="G89" s="323"/>
      <c r="H89" s="142"/>
      <c r="I89" s="142"/>
      <c r="J89" s="255">
        <f t="shared" si="11"/>
        <v>0</v>
      </c>
      <c r="K89" s="324"/>
      <c r="L89" s="446">
        <f t="shared" si="17"/>
        <v>0</v>
      </c>
      <c r="M89" s="443">
        <f t="shared" si="12"/>
        <v>0</v>
      </c>
      <c r="N89" s="443" t="str">
        <f t="shared" si="13"/>
        <v>-</v>
      </c>
      <c r="O89" s="443">
        <f t="shared" si="14"/>
        <v>0</v>
      </c>
      <c r="P89" s="443">
        <f t="shared" si="15"/>
        <v>0</v>
      </c>
      <c r="Q89" s="447">
        <f t="shared" si="16"/>
        <v>0</v>
      </c>
      <c r="R89" s="122"/>
      <c r="S89" s="356">
        <f t="shared" si="3"/>
        <v>0</v>
      </c>
      <c r="T89" s="398">
        <f t="shared" si="4"/>
        <v>0</v>
      </c>
      <c r="U89" s="398">
        <f t="shared" si="5"/>
        <v>0</v>
      </c>
      <c r="V89" s="242">
        <f t="shared" si="6"/>
        <v>0</v>
      </c>
      <c r="W89" s="242">
        <f t="shared" si="7"/>
        <v>0</v>
      </c>
      <c r="X89" s="242">
        <f t="shared" si="8"/>
        <v>0</v>
      </c>
      <c r="Y89" s="357">
        <f t="shared" si="18"/>
        <v>180</v>
      </c>
      <c r="Z89" s="212">
        <f t="shared" si="18"/>
        <v>5</v>
      </c>
      <c r="AA89" s="316">
        <f t="shared" si="9"/>
        <v>0</v>
      </c>
    </row>
    <row r="90" spans="1:27" ht="15" customHeight="1"/>
    <row r="91" spans="1:27" ht="15" customHeight="1"/>
    <row r="92" spans="1:27" ht="15" customHeight="1" thickBot="1">
      <c r="A92" s="41"/>
    </row>
    <row r="93" spans="1:27" ht="38.25" customHeight="1" thickBot="1">
      <c r="A93" s="132" t="s">
        <v>450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6"/>
    </row>
    <row r="94" spans="1:27" ht="15" customHeight="1">
      <c r="A94" s="41"/>
    </row>
    <row r="95" spans="1:27" ht="15" customHeight="1"/>
    <row r="96" spans="1:27" ht="15" customHeight="1"/>
    <row r="97" spans="1:23" ht="21">
      <c r="A97" s="276" t="s">
        <v>28</v>
      </c>
      <c r="B97" s="306" t="s">
        <v>443</v>
      </c>
      <c r="C97" s="56"/>
      <c r="D97" s="56"/>
      <c r="E97" s="56"/>
      <c r="F97" s="56"/>
      <c r="G97" s="56"/>
      <c r="H97" s="56"/>
      <c r="I97" s="56"/>
      <c r="J97" s="276"/>
      <c r="K97" s="276"/>
      <c r="L97" s="452"/>
      <c r="M97" s="278"/>
      <c r="N97" s="278"/>
      <c r="O97" s="278"/>
      <c r="P97" s="278"/>
    </row>
    <row r="98" spans="1:23">
      <c r="B98" s="284"/>
      <c r="C98" s="37"/>
      <c r="D98" s="37"/>
      <c r="E98" s="37"/>
      <c r="F98" s="37"/>
      <c r="G98" s="37"/>
      <c r="H98" s="37"/>
      <c r="I98" s="37"/>
    </row>
    <row r="99" spans="1:23" ht="15.75" thickBot="1">
      <c r="A99" s="281" t="s">
        <v>440</v>
      </c>
      <c r="B99" s="284"/>
      <c r="C99" s="37"/>
      <c r="D99" s="37"/>
      <c r="E99" s="37"/>
      <c r="F99" s="37"/>
      <c r="G99" s="37"/>
      <c r="H99" s="37"/>
      <c r="I99" s="37"/>
    </row>
    <row r="100" spans="1:23" ht="30" customHeight="1">
      <c r="A100" s="635" t="s">
        <v>2</v>
      </c>
      <c r="B100" s="609" t="s">
        <v>29</v>
      </c>
      <c r="C100" s="42" t="s">
        <v>425</v>
      </c>
      <c r="D100" s="593" t="s">
        <v>30</v>
      </c>
      <c r="E100" s="244" t="s">
        <v>430</v>
      </c>
      <c r="F100" s="593" t="s">
        <v>31</v>
      </c>
      <c r="G100" s="593" t="s">
        <v>32</v>
      </c>
      <c r="H100" s="244" t="s">
        <v>268</v>
      </c>
      <c r="I100" s="593" t="s">
        <v>258</v>
      </c>
      <c r="J100" s="593" t="s">
        <v>34</v>
      </c>
      <c r="K100" s="43" t="s">
        <v>35</v>
      </c>
      <c r="T100" s="399" t="s">
        <v>425</v>
      </c>
      <c r="U100" s="400" t="s">
        <v>430</v>
      </c>
      <c r="V100" s="622" t="s">
        <v>452</v>
      </c>
      <c r="W100" s="593" t="s">
        <v>32</v>
      </c>
    </row>
    <row r="101" spans="1:23">
      <c r="A101" s="636"/>
      <c r="B101" s="610"/>
      <c r="C101" s="327" t="s">
        <v>147</v>
      </c>
      <c r="D101" s="594"/>
      <c r="E101" s="245" t="s">
        <v>147</v>
      </c>
      <c r="F101" s="594"/>
      <c r="G101" s="594"/>
      <c r="H101" s="245" t="s">
        <v>270</v>
      </c>
      <c r="I101" s="594"/>
      <c r="J101" s="594"/>
      <c r="K101" s="328" t="s">
        <v>269</v>
      </c>
      <c r="T101" s="401" t="s">
        <v>147</v>
      </c>
      <c r="U101" s="402" t="s">
        <v>147</v>
      </c>
      <c r="V101" s="623"/>
      <c r="W101" s="594"/>
    </row>
    <row r="102" spans="1:23">
      <c r="A102" s="636"/>
      <c r="B102" s="602" t="s">
        <v>24</v>
      </c>
      <c r="C102" s="329" t="s">
        <v>37</v>
      </c>
      <c r="D102" s="330" t="s">
        <v>38</v>
      </c>
      <c r="E102" s="330" t="s">
        <v>39</v>
      </c>
      <c r="F102" s="330" t="s">
        <v>40</v>
      </c>
      <c r="G102" s="330" t="s">
        <v>41</v>
      </c>
      <c r="H102" s="330" t="s">
        <v>42</v>
      </c>
      <c r="I102" s="330" t="s">
        <v>43</v>
      </c>
      <c r="J102" s="330" t="s">
        <v>44</v>
      </c>
      <c r="K102" s="331" t="s">
        <v>45</v>
      </c>
      <c r="T102" s="403" t="s">
        <v>37</v>
      </c>
      <c r="U102" s="404" t="s">
        <v>39</v>
      </c>
      <c r="V102" s="404" t="s">
        <v>40</v>
      </c>
      <c r="W102" s="330" t="s">
        <v>41</v>
      </c>
    </row>
    <row r="103" spans="1:23" ht="15.75" thickBot="1">
      <c r="A103" s="637"/>
      <c r="B103" s="603"/>
      <c r="C103" s="332"/>
      <c r="D103" s="333"/>
      <c r="E103" s="332"/>
      <c r="F103" s="333" t="s">
        <v>46</v>
      </c>
      <c r="G103" s="333" t="s">
        <v>47</v>
      </c>
      <c r="H103" s="332"/>
      <c r="I103" s="332"/>
      <c r="J103" s="333" t="s">
        <v>463</v>
      </c>
      <c r="K103" s="334" t="s">
        <v>48</v>
      </c>
      <c r="T103" s="405"/>
      <c r="U103" s="405"/>
      <c r="V103" s="406" t="s">
        <v>46</v>
      </c>
      <c r="W103" s="333" t="s">
        <v>47</v>
      </c>
    </row>
    <row r="104" spans="1:23">
      <c r="A104" s="199" t="str">
        <f>B65</f>
        <v>BL 1</v>
      </c>
      <c r="B104" s="235" t="str">
        <f>S65</f>
        <v>Bata Ringan</v>
      </c>
      <c r="C104" s="201">
        <f>T104</f>
        <v>0</v>
      </c>
      <c r="D104" s="201">
        <f>T65</f>
        <v>0.5</v>
      </c>
      <c r="E104" s="201">
        <f>U104</f>
        <v>0</v>
      </c>
      <c r="F104" s="201">
        <f>V104</f>
        <v>0</v>
      </c>
      <c r="G104" s="201">
        <f>W104</f>
        <v>0</v>
      </c>
      <c r="H104" s="201">
        <f>U65</f>
        <v>1.7011384404936403</v>
      </c>
      <c r="I104" s="201">
        <f>V65</f>
        <v>12</v>
      </c>
      <c r="J104" s="201">
        <f>D104*G104*H104*I104</f>
        <v>0</v>
      </c>
      <c r="K104" s="194">
        <f>C104*J104</f>
        <v>0</v>
      </c>
      <c r="T104" s="407">
        <f>IF(D104&gt;0,J65,0)</f>
        <v>0</v>
      </c>
      <c r="U104" s="407">
        <f t="shared" ref="U104:U128" si="19">IF(B140=0,0,IF(B140="none",0,H65*I65))</f>
        <v>0</v>
      </c>
      <c r="V104" s="407">
        <f>IF(U104&gt;T104,"#N/A",IF(T104=0,0,U104/T104))</f>
        <v>0</v>
      </c>
      <c r="W104" s="201">
        <f t="shared" ref="W104:W109" si="20">IF(T104=0,0,1-V104)</f>
        <v>0</v>
      </c>
    </row>
    <row r="105" spans="1:23">
      <c r="A105" s="200" t="str">
        <f t="shared" ref="A105:A128" si="21">B66</f>
        <v>BL 2</v>
      </c>
      <c r="B105" s="236">
        <f t="shared" ref="B105:B128" si="22">S66</f>
        <v>0</v>
      </c>
      <c r="C105" s="201">
        <f t="shared" ref="C105:C128" si="23">T105</f>
        <v>0</v>
      </c>
      <c r="D105" s="201">
        <f>T66</f>
        <v>0</v>
      </c>
      <c r="E105" s="201">
        <f t="shared" ref="E105:E128" si="24">U105</f>
        <v>0</v>
      </c>
      <c r="F105" s="201">
        <f t="shared" ref="F105:G128" si="25">V105</f>
        <v>0</v>
      </c>
      <c r="G105" s="201">
        <f t="shared" si="25"/>
        <v>0</v>
      </c>
      <c r="H105" s="201">
        <f t="shared" ref="H105:I120" si="26">U66</f>
        <v>0</v>
      </c>
      <c r="I105" s="201">
        <f t="shared" si="26"/>
        <v>0</v>
      </c>
      <c r="J105" s="201">
        <f t="shared" ref="J105:J128" si="27">D105*G105*H105*I105</f>
        <v>0</v>
      </c>
      <c r="K105" s="194">
        <f t="shared" ref="K105:K128" si="28">C105*J105</f>
        <v>0</v>
      </c>
      <c r="T105" s="407">
        <f t="shared" ref="T105:T128" si="29">IF(D105&gt;0,J66,0)</f>
        <v>0</v>
      </c>
      <c r="U105" s="407">
        <f t="shared" si="19"/>
        <v>0</v>
      </c>
      <c r="V105" s="407">
        <f t="shared" ref="V105:V128" si="30">IF(U105&gt;T105,"#N/A",IF(T105=0,0,U105/T105))</f>
        <v>0</v>
      </c>
      <c r="W105" s="201">
        <f t="shared" si="20"/>
        <v>0</v>
      </c>
    </row>
    <row r="106" spans="1:23">
      <c r="A106" s="199" t="str">
        <f t="shared" si="21"/>
        <v>BL 3</v>
      </c>
      <c r="B106" s="235">
        <f t="shared" si="22"/>
        <v>0</v>
      </c>
      <c r="C106" s="201">
        <f t="shared" si="23"/>
        <v>0</v>
      </c>
      <c r="D106" s="201">
        <f t="shared" ref="D106:D128" si="31">T67</f>
        <v>0</v>
      </c>
      <c r="E106" s="201">
        <f t="shared" si="24"/>
        <v>0</v>
      </c>
      <c r="F106" s="201">
        <f t="shared" si="25"/>
        <v>0</v>
      </c>
      <c r="G106" s="201">
        <f t="shared" si="25"/>
        <v>0</v>
      </c>
      <c r="H106" s="201">
        <f t="shared" si="26"/>
        <v>0</v>
      </c>
      <c r="I106" s="201">
        <f t="shared" si="26"/>
        <v>0</v>
      </c>
      <c r="J106" s="201">
        <f t="shared" si="27"/>
        <v>0</v>
      </c>
      <c r="K106" s="194">
        <f t="shared" si="28"/>
        <v>0</v>
      </c>
      <c r="T106" s="407">
        <f t="shared" si="29"/>
        <v>0</v>
      </c>
      <c r="U106" s="407">
        <f t="shared" si="19"/>
        <v>0</v>
      </c>
      <c r="V106" s="407">
        <f t="shared" si="30"/>
        <v>0</v>
      </c>
      <c r="W106" s="201">
        <f t="shared" si="20"/>
        <v>0</v>
      </c>
    </row>
    <row r="107" spans="1:23">
      <c r="A107" s="200" t="str">
        <f t="shared" si="21"/>
        <v>BL 4</v>
      </c>
      <c r="B107" s="236">
        <f t="shared" si="22"/>
        <v>0</v>
      </c>
      <c r="C107" s="201">
        <f t="shared" si="23"/>
        <v>0</v>
      </c>
      <c r="D107" s="201">
        <f t="shared" si="31"/>
        <v>0</v>
      </c>
      <c r="E107" s="201">
        <f t="shared" si="24"/>
        <v>0</v>
      </c>
      <c r="F107" s="201">
        <f t="shared" si="25"/>
        <v>0</v>
      </c>
      <c r="G107" s="201">
        <f t="shared" si="25"/>
        <v>0</v>
      </c>
      <c r="H107" s="201">
        <f t="shared" si="26"/>
        <v>0</v>
      </c>
      <c r="I107" s="201">
        <f t="shared" si="26"/>
        <v>0</v>
      </c>
      <c r="J107" s="201">
        <f t="shared" si="27"/>
        <v>0</v>
      </c>
      <c r="K107" s="194">
        <f t="shared" si="28"/>
        <v>0</v>
      </c>
      <c r="T107" s="407">
        <f t="shared" si="29"/>
        <v>0</v>
      </c>
      <c r="U107" s="407">
        <f t="shared" si="19"/>
        <v>0</v>
      </c>
      <c r="V107" s="407">
        <f t="shared" si="30"/>
        <v>0</v>
      </c>
      <c r="W107" s="201">
        <f t="shared" si="20"/>
        <v>0</v>
      </c>
    </row>
    <row r="108" spans="1:23">
      <c r="A108" s="199" t="str">
        <f t="shared" si="21"/>
        <v>BL 5</v>
      </c>
      <c r="B108" s="235">
        <f t="shared" si="22"/>
        <v>0</v>
      </c>
      <c r="C108" s="201">
        <f t="shared" si="23"/>
        <v>0</v>
      </c>
      <c r="D108" s="201">
        <f t="shared" si="31"/>
        <v>0</v>
      </c>
      <c r="E108" s="201">
        <f t="shared" si="24"/>
        <v>0</v>
      </c>
      <c r="F108" s="201">
        <f t="shared" si="25"/>
        <v>0</v>
      </c>
      <c r="G108" s="201">
        <f t="shared" si="25"/>
        <v>0</v>
      </c>
      <c r="H108" s="201">
        <f t="shared" si="26"/>
        <v>0</v>
      </c>
      <c r="I108" s="201">
        <f t="shared" si="26"/>
        <v>0</v>
      </c>
      <c r="J108" s="201">
        <f t="shared" si="27"/>
        <v>0</v>
      </c>
      <c r="K108" s="194">
        <f t="shared" si="28"/>
        <v>0</v>
      </c>
      <c r="T108" s="407">
        <f t="shared" si="29"/>
        <v>0</v>
      </c>
      <c r="U108" s="407">
        <f t="shared" si="19"/>
        <v>0</v>
      </c>
      <c r="V108" s="407">
        <f t="shared" si="30"/>
        <v>0</v>
      </c>
      <c r="W108" s="201">
        <f t="shared" si="20"/>
        <v>0</v>
      </c>
    </row>
    <row r="109" spans="1:23">
      <c r="A109" s="200" t="str">
        <f t="shared" si="21"/>
        <v>BL 6</v>
      </c>
      <c r="B109" s="236">
        <f t="shared" si="22"/>
        <v>0</v>
      </c>
      <c r="C109" s="201">
        <f t="shared" si="23"/>
        <v>0</v>
      </c>
      <c r="D109" s="201">
        <f t="shared" si="31"/>
        <v>0</v>
      </c>
      <c r="E109" s="201">
        <f t="shared" si="24"/>
        <v>0</v>
      </c>
      <c r="F109" s="201">
        <f t="shared" si="25"/>
        <v>0</v>
      </c>
      <c r="G109" s="201">
        <f t="shared" si="25"/>
        <v>0</v>
      </c>
      <c r="H109" s="201">
        <f t="shared" si="26"/>
        <v>0</v>
      </c>
      <c r="I109" s="201">
        <f t="shared" si="26"/>
        <v>0</v>
      </c>
      <c r="J109" s="201">
        <f t="shared" si="27"/>
        <v>0</v>
      </c>
      <c r="K109" s="194">
        <f t="shared" si="28"/>
        <v>0</v>
      </c>
      <c r="T109" s="407">
        <f t="shared" si="29"/>
        <v>0</v>
      </c>
      <c r="U109" s="407">
        <f t="shared" si="19"/>
        <v>0</v>
      </c>
      <c r="V109" s="407">
        <f t="shared" si="30"/>
        <v>0</v>
      </c>
      <c r="W109" s="201">
        <f t="shared" si="20"/>
        <v>0</v>
      </c>
    </row>
    <row r="110" spans="1:23">
      <c r="A110" s="199" t="str">
        <f t="shared" si="21"/>
        <v>BL 7</v>
      </c>
      <c r="B110" s="235">
        <f t="shared" si="22"/>
        <v>0</v>
      </c>
      <c r="C110" s="201">
        <f t="shared" si="23"/>
        <v>0</v>
      </c>
      <c r="D110" s="201">
        <f t="shared" si="31"/>
        <v>0</v>
      </c>
      <c r="E110" s="201">
        <f t="shared" si="24"/>
        <v>0</v>
      </c>
      <c r="F110" s="201">
        <f t="shared" si="25"/>
        <v>0</v>
      </c>
      <c r="G110" s="201">
        <f t="shared" si="25"/>
        <v>0</v>
      </c>
      <c r="H110" s="201">
        <f t="shared" si="26"/>
        <v>0</v>
      </c>
      <c r="I110" s="201">
        <f t="shared" si="26"/>
        <v>0</v>
      </c>
      <c r="J110" s="201">
        <f t="shared" si="27"/>
        <v>0</v>
      </c>
      <c r="K110" s="194">
        <f t="shared" si="28"/>
        <v>0</v>
      </c>
      <c r="T110" s="407">
        <f t="shared" si="29"/>
        <v>0</v>
      </c>
      <c r="U110" s="407">
        <f t="shared" si="19"/>
        <v>0</v>
      </c>
      <c r="V110" s="407">
        <f t="shared" si="30"/>
        <v>0</v>
      </c>
      <c r="W110" s="201">
        <f>IF(T110=0,0,1-V110)</f>
        <v>0</v>
      </c>
    </row>
    <row r="111" spans="1:23">
      <c r="A111" s="200" t="str">
        <f t="shared" si="21"/>
        <v>BL 8</v>
      </c>
      <c r="B111" s="236">
        <f t="shared" si="22"/>
        <v>0</v>
      </c>
      <c r="C111" s="201">
        <f t="shared" si="23"/>
        <v>0</v>
      </c>
      <c r="D111" s="201">
        <f t="shared" si="31"/>
        <v>0</v>
      </c>
      <c r="E111" s="201">
        <f t="shared" si="24"/>
        <v>0</v>
      </c>
      <c r="F111" s="201">
        <f t="shared" si="25"/>
        <v>0</v>
      </c>
      <c r="G111" s="201">
        <f t="shared" si="25"/>
        <v>0</v>
      </c>
      <c r="H111" s="201">
        <f t="shared" si="26"/>
        <v>0</v>
      </c>
      <c r="I111" s="201">
        <f t="shared" si="26"/>
        <v>0</v>
      </c>
      <c r="J111" s="201">
        <f t="shared" si="27"/>
        <v>0</v>
      </c>
      <c r="K111" s="194">
        <f t="shared" si="28"/>
        <v>0</v>
      </c>
      <c r="T111" s="407">
        <f t="shared" si="29"/>
        <v>0</v>
      </c>
      <c r="U111" s="407">
        <f t="shared" si="19"/>
        <v>0</v>
      </c>
      <c r="V111" s="407">
        <f t="shared" si="30"/>
        <v>0</v>
      </c>
      <c r="W111" s="201">
        <f t="shared" ref="W111:W128" si="32">IF(T111=0,0,1-V111)</f>
        <v>0</v>
      </c>
    </row>
    <row r="112" spans="1:23">
      <c r="A112" s="199" t="str">
        <f t="shared" si="21"/>
        <v>BL 9</v>
      </c>
      <c r="B112" s="235">
        <f t="shared" si="22"/>
        <v>0</v>
      </c>
      <c r="C112" s="201">
        <f t="shared" si="23"/>
        <v>0</v>
      </c>
      <c r="D112" s="201">
        <f t="shared" si="31"/>
        <v>0</v>
      </c>
      <c r="E112" s="201">
        <f t="shared" si="24"/>
        <v>0</v>
      </c>
      <c r="F112" s="201">
        <f t="shared" si="25"/>
        <v>0</v>
      </c>
      <c r="G112" s="201">
        <f t="shared" si="25"/>
        <v>0</v>
      </c>
      <c r="H112" s="201">
        <f t="shared" si="26"/>
        <v>0</v>
      </c>
      <c r="I112" s="201">
        <f t="shared" si="26"/>
        <v>0</v>
      </c>
      <c r="J112" s="201">
        <f t="shared" si="27"/>
        <v>0</v>
      </c>
      <c r="K112" s="194">
        <f t="shared" si="28"/>
        <v>0</v>
      </c>
      <c r="T112" s="407">
        <f t="shared" si="29"/>
        <v>0</v>
      </c>
      <c r="U112" s="407">
        <f t="shared" si="19"/>
        <v>0</v>
      </c>
      <c r="V112" s="407">
        <f t="shared" si="30"/>
        <v>0</v>
      </c>
      <c r="W112" s="201">
        <f t="shared" si="32"/>
        <v>0</v>
      </c>
    </row>
    <row r="113" spans="1:23">
      <c r="A113" s="200" t="str">
        <f t="shared" si="21"/>
        <v>BL 10</v>
      </c>
      <c r="B113" s="236">
        <f t="shared" si="22"/>
        <v>0</v>
      </c>
      <c r="C113" s="201">
        <f t="shared" si="23"/>
        <v>0</v>
      </c>
      <c r="D113" s="201">
        <f t="shared" si="31"/>
        <v>0</v>
      </c>
      <c r="E113" s="201">
        <f t="shared" si="24"/>
        <v>0</v>
      </c>
      <c r="F113" s="201">
        <f t="shared" si="25"/>
        <v>0</v>
      </c>
      <c r="G113" s="201">
        <f t="shared" si="25"/>
        <v>0</v>
      </c>
      <c r="H113" s="201">
        <f t="shared" si="26"/>
        <v>0</v>
      </c>
      <c r="I113" s="201">
        <f t="shared" si="26"/>
        <v>0</v>
      </c>
      <c r="J113" s="201">
        <f t="shared" si="27"/>
        <v>0</v>
      </c>
      <c r="K113" s="194">
        <f t="shared" si="28"/>
        <v>0</v>
      </c>
      <c r="T113" s="407">
        <f t="shared" si="29"/>
        <v>0</v>
      </c>
      <c r="U113" s="407">
        <f t="shared" si="19"/>
        <v>0</v>
      </c>
      <c r="V113" s="407">
        <f t="shared" si="30"/>
        <v>0</v>
      </c>
      <c r="W113" s="201">
        <f t="shared" si="32"/>
        <v>0</v>
      </c>
    </row>
    <row r="114" spans="1:23">
      <c r="A114" s="199" t="str">
        <f t="shared" si="21"/>
        <v>BL 11</v>
      </c>
      <c r="B114" s="235">
        <f t="shared" si="22"/>
        <v>0</v>
      </c>
      <c r="C114" s="201">
        <f t="shared" si="23"/>
        <v>0</v>
      </c>
      <c r="D114" s="201">
        <f t="shared" si="31"/>
        <v>0</v>
      </c>
      <c r="E114" s="201">
        <f t="shared" si="24"/>
        <v>0</v>
      </c>
      <c r="F114" s="201">
        <f t="shared" si="25"/>
        <v>0</v>
      </c>
      <c r="G114" s="201">
        <f t="shared" si="25"/>
        <v>0</v>
      </c>
      <c r="H114" s="201">
        <f t="shared" si="26"/>
        <v>0</v>
      </c>
      <c r="I114" s="201">
        <f t="shared" si="26"/>
        <v>0</v>
      </c>
      <c r="J114" s="201">
        <f t="shared" si="27"/>
        <v>0</v>
      </c>
      <c r="K114" s="194">
        <f t="shared" si="28"/>
        <v>0</v>
      </c>
      <c r="T114" s="407">
        <f t="shared" si="29"/>
        <v>0</v>
      </c>
      <c r="U114" s="407">
        <f t="shared" si="19"/>
        <v>0</v>
      </c>
      <c r="V114" s="407">
        <f t="shared" si="30"/>
        <v>0</v>
      </c>
      <c r="W114" s="201">
        <f t="shared" si="32"/>
        <v>0</v>
      </c>
    </row>
    <row r="115" spans="1:23">
      <c r="A115" s="200" t="str">
        <f t="shared" si="21"/>
        <v>BL 12</v>
      </c>
      <c r="B115" s="236">
        <f t="shared" si="22"/>
        <v>0</v>
      </c>
      <c r="C115" s="201">
        <f t="shared" si="23"/>
        <v>0</v>
      </c>
      <c r="D115" s="201">
        <f t="shared" si="31"/>
        <v>0</v>
      </c>
      <c r="E115" s="201">
        <f t="shared" si="24"/>
        <v>0</v>
      </c>
      <c r="F115" s="201">
        <f t="shared" si="25"/>
        <v>0</v>
      </c>
      <c r="G115" s="201">
        <f t="shared" si="25"/>
        <v>0</v>
      </c>
      <c r="H115" s="201">
        <f t="shared" si="26"/>
        <v>0</v>
      </c>
      <c r="I115" s="201">
        <f t="shared" si="26"/>
        <v>0</v>
      </c>
      <c r="J115" s="201">
        <f t="shared" si="27"/>
        <v>0</v>
      </c>
      <c r="K115" s="194">
        <f t="shared" si="28"/>
        <v>0</v>
      </c>
      <c r="T115" s="407">
        <f t="shared" si="29"/>
        <v>0</v>
      </c>
      <c r="U115" s="407">
        <f t="shared" si="19"/>
        <v>0</v>
      </c>
      <c r="V115" s="407">
        <f t="shared" si="30"/>
        <v>0</v>
      </c>
      <c r="W115" s="201">
        <f t="shared" si="32"/>
        <v>0</v>
      </c>
    </row>
    <row r="116" spans="1:23">
      <c r="A116" s="199" t="str">
        <f t="shared" si="21"/>
        <v>BL 13</v>
      </c>
      <c r="B116" s="235">
        <f t="shared" si="22"/>
        <v>0</v>
      </c>
      <c r="C116" s="201">
        <f t="shared" si="23"/>
        <v>0</v>
      </c>
      <c r="D116" s="201">
        <f t="shared" si="31"/>
        <v>0</v>
      </c>
      <c r="E116" s="201">
        <f t="shared" si="24"/>
        <v>0</v>
      </c>
      <c r="F116" s="201">
        <f t="shared" si="25"/>
        <v>0</v>
      </c>
      <c r="G116" s="201">
        <f t="shared" si="25"/>
        <v>0</v>
      </c>
      <c r="H116" s="201">
        <f t="shared" si="26"/>
        <v>0</v>
      </c>
      <c r="I116" s="201">
        <f t="shared" si="26"/>
        <v>0</v>
      </c>
      <c r="J116" s="201">
        <f t="shared" si="27"/>
        <v>0</v>
      </c>
      <c r="K116" s="194">
        <f t="shared" si="28"/>
        <v>0</v>
      </c>
      <c r="T116" s="407">
        <f t="shared" si="29"/>
        <v>0</v>
      </c>
      <c r="U116" s="407">
        <f t="shared" si="19"/>
        <v>0</v>
      </c>
      <c r="V116" s="407">
        <f t="shared" si="30"/>
        <v>0</v>
      </c>
      <c r="W116" s="201">
        <f t="shared" si="32"/>
        <v>0</v>
      </c>
    </row>
    <row r="117" spans="1:23">
      <c r="A117" s="200" t="str">
        <f t="shared" si="21"/>
        <v>BL 14</v>
      </c>
      <c r="B117" s="236">
        <f t="shared" si="22"/>
        <v>0</v>
      </c>
      <c r="C117" s="201">
        <f t="shared" si="23"/>
        <v>0</v>
      </c>
      <c r="D117" s="201">
        <f t="shared" si="31"/>
        <v>0</v>
      </c>
      <c r="E117" s="201">
        <f t="shared" si="24"/>
        <v>0</v>
      </c>
      <c r="F117" s="201">
        <f t="shared" si="25"/>
        <v>0</v>
      </c>
      <c r="G117" s="201">
        <f t="shared" si="25"/>
        <v>0</v>
      </c>
      <c r="H117" s="201">
        <f t="shared" si="26"/>
        <v>0</v>
      </c>
      <c r="I117" s="201">
        <f t="shared" si="26"/>
        <v>0</v>
      </c>
      <c r="J117" s="201">
        <f t="shared" si="27"/>
        <v>0</v>
      </c>
      <c r="K117" s="194">
        <f t="shared" si="28"/>
        <v>0</v>
      </c>
      <c r="T117" s="407">
        <f t="shared" si="29"/>
        <v>0</v>
      </c>
      <c r="U117" s="407">
        <f t="shared" si="19"/>
        <v>0</v>
      </c>
      <c r="V117" s="407">
        <f t="shared" si="30"/>
        <v>0</v>
      </c>
      <c r="W117" s="201">
        <f t="shared" si="32"/>
        <v>0</v>
      </c>
    </row>
    <row r="118" spans="1:23">
      <c r="A118" s="199" t="str">
        <f t="shared" si="21"/>
        <v>BL 15</v>
      </c>
      <c r="B118" s="235">
        <f t="shared" si="22"/>
        <v>0</v>
      </c>
      <c r="C118" s="201">
        <f t="shared" si="23"/>
        <v>0</v>
      </c>
      <c r="D118" s="201">
        <f t="shared" si="31"/>
        <v>0</v>
      </c>
      <c r="E118" s="201">
        <f t="shared" si="24"/>
        <v>0</v>
      </c>
      <c r="F118" s="201">
        <f t="shared" si="25"/>
        <v>0</v>
      </c>
      <c r="G118" s="201">
        <f t="shared" si="25"/>
        <v>0</v>
      </c>
      <c r="H118" s="201">
        <f t="shared" si="26"/>
        <v>0</v>
      </c>
      <c r="I118" s="201">
        <f t="shared" si="26"/>
        <v>0</v>
      </c>
      <c r="J118" s="201">
        <f t="shared" si="27"/>
        <v>0</v>
      </c>
      <c r="K118" s="194">
        <f t="shared" si="28"/>
        <v>0</v>
      </c>
      <c r="T118" s="407">
        <f t="shared" si="29"/>
        <v>0</v>
      </c>
      <c r="U118" s="407">
        <f t="shared" si="19"/>
        <v>0</v>
      </c>
      <c r="V118" s="407">
        <f t="shared" si="30"/>
        <v>0</v>
      </c>
      <c r="W118" s="201">
        <f t="shared" si="32"/>
        <v>0</v>
      </c>
    </row>
    <row r="119" spans="1:23">
      <c r="A119" s="200" t="str">
        <f t="shared" si="21"/>
        <v>BL 16</v>
      </c>
      <c r="B119" s="236">
        <f t="shared" si="22"/>
        <v>0</v>
      </c>
      <c r="C119" s="201">
        <f t="shared" si="23"/>
        <v>0</v>
      </c>
      <c r="D119" s="201">
        <f t="shared" si="31"/>
        <v>0</v>
      </c>
      <c r="E119" s="201">
        <f t="shared" si="24"/>
        <v>0</v>
      </c>
      <c r="F119" s="201">
        <f t="shared" si="25"/>
        <v>0</v>
      </c>
      <c r="G119" s="201">
        <f t="shared" si="25"/>
        <v>0</v>
      </c>
      <c r="H119" s="201">
        <f t="shared" si="26"/>
        <v>0</v>
      </c>
      <c r="I119" s="201">
        <f t="shared" si="26"/>
        <v>0</v>
      </c>
      <c r="J119" s="201">
        <f t="shared" si="27"/>
        <v>0</v>
      </c>
      <c r="K119" s="194">
        <f t="shared" si="28"/>
        <v>0</v>
      </c>
      <c r="T119" s="407">
        <f t="shared" si="29"/>
        <v>0</v>
      </c>
      <c r="U119" s="407">
        <f t="shared" si="19"/>
        <v>0</v>
      </c>
      <c r="V119" s="407">
        <f t="shared" si="30"/>
        <v>0</v>
      </c>
      <c r="W119" s="201">
        <f t="shared" si="32"/>
        <v>0</v>
      </c>
    </row>
    <row r="120" spans="1:23">
      <c r="A120" s="199" t="str">
        <f t="shared" si="21"/>
        <v>BL 17</v>
      </c>
      <c r="B120" s="235">
        <f t="shared" si="22"/>
        <v>0</v>
      </c>
      <c r="C120" s="201">
        <f t="shared" si="23"/>
        <v>0</v>
      </c>
      <c r="D120" s="201">
        <f t="shared" si="31"/>
        <v>0</v>
      </c>
      <c r="E120" s="201">
        <f t="shared" si="24"/>
        <v>0</v>
      </c>
      <c r="F120" s="201">
        <f t="shared" si="25"/>
        <v>0</v>
      </c>
      <c r="G120" s="201">
        <f t="shared" si="25"/>
        <v>0</v>
      </c>
      <c r="H120" s="201">
        <f t="shared" si="26"/>
        <v>0</v>
      </c>
      <c r="I120" s="201">
        <f t="shared" si="26"/>
        <v>0</v>
      </c>
      <c r="J120" s="201">
        <f t="shared" si="27"/>
        <v>0</v>
      </c>
      <c r="K120" s="194">
        <f t="shared" si="28"/>
        <v>0</v>
      </c>
      <c r="T120" s="407">
        <f t="shared" si="29"/>
        <v>0</v>
      </c>
      <c r="U120" s="407">
        <f t="shared" si="19"/>
        <v>0</v>
      </c>
      <c r="V120" s="407">
        <f t="shared" si="30"/>
        <v>0</v>
      </c>
      <c r="W120" s="201">
        <f t="shared" si="32"/>
        <v>0</v>
      </c>
    </row>
    <row r="121" spans="1:23">
      <c r="A121" s="200" t="str">
        <f t="shared" si="21"/>
        <v>BL 18</v>
      </c>
      <c r="B121" s="236">
        <f t="shared" si="22"/>
        <v>0</v>
      </c>
      <c r="C121" s="201">
        <f t="shared" si="23"/>
        <v>0</v>
      </c>
      <c r="D121" s="201">
        <f t="shared" si="31"/>
        <v>0</v>
      </c>
      <c r="E121" s="201">
        <f t="shared" si="24"/>
        <v>0</v>
      </c>
      <c r="F121" s="201">
        <f t="shared" si="25"/>
        <v>0</v>
      </c>
      <c r="G121" s="201">
        <f t="shared" si="25"/>
        <v>0</v>
      </c>
      <c r="H121" s="201">
        <f t="shared" ref="H121:I128" si="33">U82</f>
        <v>0</v>
      </c>
      <c r="I121" s="201">
        <f t="shared" si="33"/>
        <v>0</v>
      </c>
      <c r="J121" s="201">
        <f t="shared" si="27"/>
        <v>0</v>
      </c>
      <c r="K121" s="194">
        <f t="shared" si="28"/>
        <v>0</v>
      </c>
      <c r="T121" s="407">
        <f t="shared" si="29"/>
        <v>0</v>
      </c>
      <c r="U121" s="407">
        <f t="shared" si="19"/>
        <v>0</v>
      </c>
      <c r="V121" s="407">
        <f t="shared" si="30"/>
        <v>0</v>
      </c>
      <c r="W121" s="201">
        <f t="shared" si="32"/>
        <v>0</v>
      </c>
    </row>
    <row r="122" spans="1:23">
      <c r="A122" s="199" t="str">
        <f t="shared" si="21"/>
        <v>BL 19</v>
      </c>
      <c r="B122" s="235">
        <f t="shared" si="22"/>
        <v>0</v>
      </c>
      <c r="C122" s="201">
        <f t="shared" si="23"/>
        <v>0</v>
      </c>
      <c r="D122" s="201">
        <f t="shared" si="31"/>
        <v>0</v>
      </c>
      <c r="E122" s="201">
        <f t="shared" si="24"/>
        <v>0</v>
      </c>
      <c r="F122" s="201">
        <f t="shared" si="25"/>
        <v>0</v>
      </c>
      <c r="G122" s="201">
        <f t="shared" si="25"/>
        <v>0</v>
      </c>
      <c r="H122" s="201">
        <f t="shared" si="33"/>
        <v>0</v>
      </c>
      <c r="I122" s="201">
        <f t="shared" si="33"/>
        <v>0</v>
      </c>
      <c r="J122" s="201">
        <f t="shared" si="27"/>
        <v>0</v>
      </c>
      <c r="K122" s="194">
        <f t="shared" si="28"/>
        <v>0</v>
      </c>
      <c r="T122" s="407">
        <f t="shared" si="29"/>
        <v>0</v>
      </c>
      <c r="U122" s="407">
        <f t="shared" si="19"/>
        <v>0</v>
      </c>
      <c r="V122" s="407">
        <f t="shared" si="30"/>
        <v>0</v>
      </c>
      <c r="W122" s="201">
        <f t="shared" si="32"/>
        <v>0</v>
      </c>
    </row>
    <row r="123" spans="1:23">
      <c r="A123" s="200" t="str">
        <f t="shared" si="21"/>
        <v>BL 20</v>
      </c>
      <c r="B123" s="236">
        <f t="shared" si="22"/>
        <v>0</v>
      </c>
      <c r="C123" s="201">
        <f t="shared" si="23"/>
        <v>0</v>
      </c>
      <c r="D123" s="201">
        <f t="shared" si="31"/>
        <v>0</v>
      </c>
      <c r="E123" s="201">
        <f t="shared" si="24"/>
        <v>0</v>
      </c>
      <c r="F123" s="201">
        <f t="shared" si="25"/>
        <v>0</v>
      </c>
      <c r="G123" s="201">
        <f t="shared" si="25"/>
        <v>0</v>
      </c>
      <c r="H123" s="201">
        <f t="shared" si="33"/>
        <v>0</v>
      </c>
      <c r="I123" s="201">
        <f t="shared" si="33"/>
        <v>0</v>
      </c>
      <c r="J123" s="201">
        <f t="shared" si="27"/>
        <v>0</v>
      </c>
      <c r="K123" s="194">
        <f t="shared" si="28"/>
        <v>0</v>
      </c>
      <c r="T123" s="407">
        <f t="shared" si="29"/>
        <v>0</v>
      </c>
      <c r="U123" s="407">
        <f t="shared" si="19"/>
        <v>0</v>
      </c>
      <c r="V123" s="407">
        <f t="shared" si="30"/>
        <v>0</v>
      </c>
      <c r="W123" s="201">
        <f t="shared" si="32"/>
        <v>0</v>
      </c>
    </row>
    <row r="124" spans="1:23">
      <c r="A124" s="199" t="str">
        <f t="shared" si="21"/>
        <v>BL 21</v>
      </c>
      <c r="B124" s="235">
        <f t="shared" si="22"/>
        <v>0</v>
      </c>
      <c r="C124" s="201">
        <f t="shared" si="23"/>
        <v>0</v>
      </c>
      <c r="D124" s="201">
        <f t="shared" si="31"/>
        <v>0</v>
      </c>
      <c r="E124" s="201">
        <f t="shared" si="24"/>
        <v>0</v>
      </c>
      <c r="F124" s="201">
        <f t="shared" si="25"/>
        <v>0</v>
      </c>
      <c r="G124" s="201">
        <f t="shared" si="25"/>
        <v>0</v>
      </c>
      <c r="H124" s="201">
        <f t="shared" si="33"/>
        <v>0</v>
      </c>
      <c r="I124" s="201">
        <f t="shared" si="33"/>
        <v>0</v>
      </c>
      <c r="J124" s="201">
        <f t="shared" si="27"/>
        <v>0</v>
      </c>
      <c r="K124" s="194">
        <f t="shared" si="28"/>
        <v>0</v>
      </c>
      <c r="T124" s="407">
        <f t="shared" si="29"/>
        <v>0</v>
      </c>
      <c r="U124" s="407">
        <f t="shared" si="19"/>
        <v>0</v>
      </c>
      <c r="V124" s="407">
        <f t="shared" si="30"/>
        <v>0</v>
      </c>
      <c r="W124" s="201">
        <f t="shared" si="32"/>
        <v>0</v>
      </c>
    </row>
    <row r="125" spans="1:23">
      <c r="A125" s="200" t="str">
        <f t="shared" si="21"/>
        <v>BL 22</v>
      </c>
      <c r="B125" s="236">
        <f t="shared" si="22"/>
        <v>0</v>
      </c>
      <c r="C125" s="201">
        <f t="shared" si="23"/>
        <v>0</v>
      </c>
      <c r="D125" s="201">
        <f t="shared" si="31"/>
        <v>0</v>
      </c>
      <c r="E125" s="201">
        <f t="shared" si="24"/>
        <v>0</v>
      </c>
      <c r="F125" s="201">
        <f t="shared" si="25"/>
        <v>0</v>
      </c>
      <c r="G125" s="201">
        <f t="shared" si="25"/>
        <v>0</v>
      </c>
      <c r="H125" s="201">
        <f t="shared" si="33"/>
        <v>0</v>
      </c>
      <c r="I125" s="201">
        <f t="shared" si="33"/>
        <v>0</v>
      </c>
      <c r="J125" s="201">
        <f t="shared" si="27"/>
        <v>0</v>
      </c>
      <c r="K125" s="194">
        <f t="shared" si="28"/>
        <v>0</v>
      </c>
      <c r="T125" s="407">
        <f t="shared" si="29"/>
        <v>0</v>
      </c>
      <c r="U125" s="407">
        <f t="shared" si="19"/>
        <v>0</v>
      </c>
      <c r="V125" s="407">
        <f t="shared" si="30"/>
        <v>0</v>
      </c>
      <c r="W125" s="201">
        <f t="shared" si="32"/>
        <v>0</v>
      </c>
    </row>
    <row r="126" spans="1:23">
      <c r="A126" s="199" t="str">
        <f t="shared" si="21"/>
        <v>BL 23</v>
      </c>
      <c r="B126" s="235">
        <f t="shared" si="22"/>
        <v>0</v>
      </c>
      <c r="C126" s="201">
        <f t="shared" si="23"/>
        <v>0</v>
      </c>
      <c r="D126" s="201">
        <f t="shared" si="31"/>
        <v>0</v>
      </c>
      <c r="E126" s="201">
        <f t="shared" si="24"/>
        <v>0</v>
      </c>
      <c r="F126" s="201">
        <f t="shared" si="25"/>
        <v>0</v>
      </c>
      <c r="G126" s="201">
        <f t="shared" si="25"/>
        <v>0</v>
      </c>
      <c r="H126" s="201">
        <f t="shared" si="33"/>
        <v>0</v>
      </c>
      <c r="I126" s="201">
        <f t="shared" si="33"/>
        <v>0</v>
      </c>
      <c r="J126" s="201">
        <f t="shared" si="27"/>
        <v>0</v>
      </c>
      <c r="K126" s="194">
        <f t="shared" si="28"/>
        <v>0</v>
      </c>
      <c r="T126" s="407">
        <f t="shared" si="29"/>
        <v>0</v>
      </c>
      <c r="U126" s="407">
        <f t="shared" si="19"/>
        <v>0</v>
      </c>
      <c r="V126" s="407">
        <f t="shared" si="30"/>
        <v>0</v>
      </c>
      <c r="W126" s="201">
        <f t="shared" si="32"/>
        <v>0</v>
      </c>
    </row>
    <row r="127" spans="1:23">
      <c r="A127" s="200" t="str">
        <f t="shared" si="21"/>
        <v>BL 24</v>
      </c>
      <c r="B127" s="236">
        <f t="shared" si="22"/>
        <v>0</v>
      </c>
      <c r="C127" s="201">
        <f t="shared" si="23"/>
        <v>0</v>
      </c>
      <c r="D127" s="201">
        <f t="shared" si="31"/>
        <v>0</v>
      </c>
      <c r="E127" s="201">
        <f t="shared" si="24"/>
        <v>0</v>
      </c>
      <c r="F127" s="201">
        <f t="shared" si="25"/>
        <v>0</v>
      </c>
      <c r="G127" s="201">
        <f t="shared" si="25"/>
        <v>0</v>
      </c>
      <c r="H127" s="201">
        <f t="shared" si="33"/>
        <v>0</v>
      </c>
      <c r="I127" s="201">
        <f t="shared" si="33"/>
        <v>0</v>
      </c>
      <c r="J127" s="201">
        <f t="shared" si="27"/>
        <v>0</v>
      </c>
      <c r="K127" s="194">
        <f t="shared" si="28"/>
        <v>0</v>
      </c>
      <c r="T127" s="407">
        <f t="shared" si="29"/>
        <v>0</v>
      </c>
      <c r="U127" s="407">
        <f t="shared" si="19"/>
        <v>0</v>
      </c>
      <c r="V127" s="407">
        <f t="shared" si="30"/>
        <v>0</v>
      </c>
      <c r="W127" s="201">
        <f t="shared" si="32"/>
        <v>0</v>
      </c>
    </row>
    <row r="128" spans="1:23">
      <c r="A128" s="199" t="str">
        <f t="shared" si="21"/>
        <v>BL 25</v>
      </c>
      <c r="B128" s="235">
        <f t="shared" si="22"/>
        <v>0</v>
      </c>
      <c r="C128" s="201">
        <f t="shared" si="23"/>
        <v>0</v>
      </c>
      <c r="D128" s="201">
        <f t="shared" si="31"/>
        <v>0</v>
      </c>
      <c r="E128" s="201">
        <f t="shared" si="24"/>
        <v>0</v>
      </c>
      <c r="F128" s="201">
        <f t="shared" si="25"/>
        <v>0</v>
      </c>
      <c r="G128" s="201">
        <f t="shared" si="25"/>
        <v>0</v>
      </c>
      <c r="H128" s="201">
        <f t="shared" si="33"/>
        <v>0</v>
      </c>
      <c r="I128" s="201">
        <f t="shared" si="33"/>
        <v>0</v>
      </c>
      <c r="J128" s="201">
        <f t="shared" si="27"/>
        <v>0</v>
      </c>
      <c r="K128" s="194">
        <f t="shared" si="28"/>
        <v>0</v>
      </c>
      <c r="T128" s="407">
        <f t="shared" si="29"/>
        <v>0</v>
      </c>
      <c r="U128" s="407">
        <f t="shared" si="19"/>
        <v>0</v>
      </c>
      <c r="V128" s="407">
        <f t="shared" si="30"/>
        <v>0</v>
      </c>
      <c r="W128" s="201">
        <f t="shared" si="32"/>
        <v>0</v>
      </c>
    </row>
    <row r="129" spans="1:22" ht="18.75">
      <c r="A129" s="335"/>
      <c r="B129" s="336"/>
      <c r="C129" s="203">
        <f>SUM(C104:C128)</f>
        <v>0</v>
      </c>
      <c r="D129" s="202"/>
      <c r="E129" s="203">
        <f>SUM(E104:E128)</f>
        <v>0</v>
      </c>
      <c r="F129" s="204">
        <f t="shared" ref="F129" si="34">IF(C129=0,0,E129/C129)</f>
        <v>0</v>
      </c>
      <c r="G129" s="202"/>
      <c r="H129" s="202"/>
      <c r="I129" s="202"/>
      <c r="J129" s="202"/>
      <c r="K129" s="337">
        <f>SUM(K104:K128)</f>
        <v>0</v>
      </c>
    </row>
    <row r="130" spans="1:22" ht="15.75" thickBot="1">
      <c r="A130" s="338"/>
      <c r="B130" s="339"/>
      <c r="C130" s="340" t="s">
        <v>49</v>
      </c>
      <c r="D130" s="341"/>
      <c r="E130" s="340" t="s">
        <v>49</v>
      </c>
      <c r="F130" s="340" t="s">
        <v>49</v>
      </c>
      <c r="G130" s="58"/>
      <c r="H130" s="58"/>
      <c r="I130" s="341"/>
      <c r="J130" s="342"/>
      <c r="K130" s="343" t="s">
        <v>49</v>
      </c>
    </row>
    <row r="131" spans="1:22">
      <c r="B131" s="284"/>
      <c r="C131" s="37"/>
      <c r="D131" s="37"/>
      <c r="E131" s="37"/>
      <c r="F131" s="37"/>
      <c r="G131" s="37"/>
      <c r="H131" s="37"/>
      <c r="I131" s="37"/>
    </row>
    <row r="132" spans="1:22">
      <c r="B132" s="284"/>
      <c r="C132" s="37"/>
      <c r="D132" s="37"/>
      <c r="E132" s="37"/>
      <c r="F132" s="37"/>
      <c r="G132" s="37"/>
      <c r="H132" s="37"/>
      <c r="I132" s="37"/>
    </row>
    <row r="133" spans="1:22" ht="21">
      <c r="A133" s="276" t="s">
        <v>50</v>
      </c>
      <c r="B133" s="306" t="s">
        <v>445</v>
      </c>
      <c r="C133" s="2"/>
      <c r="D133" s="2"/>
      <c r="E133" s="2"/>
      <c r="F133" s="2"/>
      <c r="G133" s="2"/>
      <c r="H133" s="2"/>
      <c r="I133" s="2"/>
      <c r="J133" s="277"/>
      <c r="K133" s="277"/>
      <c r="L133" s="278"/>
      <c r="M133" s="278"/>
      <c r="N133" s="278"/>
      <c r="O133" s="278"/>
    </row>
    <row r="134" spans="1:22">
      <c r="B134" s="284"/>
      <c r="C134" s="37"/>
      <c r="D134" s="37"/>
      <c r="E134" s="37"/>
      <c r="F134" s="37"/>
      <c r="G134" s="37"/>
      <c r="H134" s="37"/>
      <c r="I134" s="37"/>
    </row>
    <row r="135" spans="1:22" ht="15.75" thickBot="1">
      <c r="A135" s="281" t="s">
        <v>441</v>
      </c>
      <c r="B135" s="284"/>
      <c r="C135" s="37"/>
      <c r="D135" s="37"/>
      <c r="E135" s="37"/>
      <c r="F135" s="37"/>
      <c r="G135" s="37"/>
      <c r="H135" s="37"/>
      <c r="I135" s="37"/>
    </row>
    <row r="136" spans="1:22" ht="45" customHeight="1">
      <c r="A136" s="561" t="s">
        <v>2</v>
      </c>
      <c r="B136" s="612" t="s">
        <v>51</v>
      </c>
      <c r="C136" s="42" t="s">
        <v>425</v>
      </c>
      <c r="D136" s="244" t="s">
        <v>430</v>
      </c>
      <c r="E136" s="593" t="s">
        <v>31</v>
      </c>
      <c r="F136" s="244" t="s">
        <v>431</v>
      </c>
      <c r="G136" s="593" t="s">
        <v>52</v>
      </c>
      <c r="H136" s="593" t="s">
        <v>34</v>
      </c>
      <c r="I136" s="43" t="s">
        <v>35</v>
      </c>
      <c r="T136" s="621"/>
      <c r="U136" s="621"/>
      <c r="V136" s="621"/>
    </row>
    <row r="137" spans="1:22">
      <c r="A137" s="611"/>
      <c r="B137" s="613"/>
      <c r="C137" s="327" t="s">
        <v>147</v>
      </c>
      <c r="D137" s="245" t="s">
        <v>147</v>
      </c>
      <c r="E137" s="594"/>
      <c r="F137" s="246" t="s">
        <v>255</v>
      </c>
      <c r="G137" s="594"/>
      <c r="H137" s="594"/>
      <c r="I137" s="328" t="s">
        <v>269</v>
      </c>
      <c r="T137" s="621"/>
      <c r="U137" s="621"/>
      <c r="V137" s="621"/>
    </row>
    <row r="138" spans="1:22">
      <c r="A138" s="611"/>
      <c r="B138" s="602" t="s">
        <v>24</v>
      </c>
      <c r="C138" s="344" t="s">
        <v>37</v>
      </c>
      <c r="D138" s="345" t="s">
        <v>53</v>
      </c>
      <c r="E138" s="345" t="s">
        <v>54</v>
      </c>
      <c r="F138" s="345" t="s">
        <v>38</v>
      </c>
      <c r="G138" s="345" t="s">
        <v>39</v>
      </c>
      <c r="H138" s="345" t="s">
        <v>40</v>
      </c>
      <c r="I138" s="346" t="s">
        <v>41</v>
      </c>
      <c r="T138" s="408"/>
      <c r="U138" s="408"/>
      <c r="V138" s="408"/>
    </row>
    <row r="139" spans="1:22" ht="15.75" thickBot="1">
      <c r="A139" s="562"/>
      <c r="B139" s="603"/>
      <c r="C139" s="347"/>
      <c r="D139" s="348"/>
      <c r="E139" s="349" t="s">
        <v>55</v>
      </c>
      <c r="F139" s="348"/>
      <c r="G139" s="348"/>
      <c r="H139" s="349" t="s">
        <v>56</v>
      </c>
      <c r="I139" s="350" t="s">
        <v>57</v>
      </c>
      <c r="T139" s="408"/>
      <c r="U139" s="408"/>
      <c r="V139" s="408"/>
    </row>
    <row r="140" spans="1:22">
      <c r="A140" s="199" t="str">
        <f>A104</f>
        <v>BL 1</v>
      </c>
      <c r="B140" s="235" t="str">
        <f>AA65</f>
        <v>glass</v>
      </c>
      <c r="C140" s="201">
        <f t="shared" ref="C140:C161" si="35">C104</f>
        <v>0</v>
      </c>
      <c r="D140" s="201">
        <f t="shared" ref="D140:D161" si="36">E104</f>
        <v>0</v>
      </c>
      <c r="E140" s="201">
        <f>IF(C140=0,0,D140/C140)</f>
        <v>0</v>
      </c>
      <c r="F140" s="201">
        <f t="shared" ref="F140:F161" si="37">W65</f>
        <v>5.8940000000000001</v>
      </c>
      <c r="G140" s="210">
        <f>Z65</f>
        <v>5</v>
      </c>
      <c r="H140" s="201">
        <f>E140*F140*G140</f>
        <v>0</v>
      </c>
      <c r="I140" s="194">
        <f>C140*H140</f>
        <v>0</v>
      </c>
      <c r="T140" s="409"/>
      <c r="U140" s="409"/>
      <c r="V140" s="409"/>
    </row>
    <row r="141" spans="1:22">
      <c r="A141" s="200" t="str">
        <f t="shared" ref="A141:A156" si="38">A105</f>
        <v>BL 2</v>
      </c>
      <c r="B141" s="236">
        <f t="shared" ref="B141:B164" si="39">AA66</f>
        <v>0</v>
      </c>
      <c r="C141" s="188">
        <f t="shared" si="35"/>
        <v>0</v>
      </c>
      <c r="D141" s="188">
        <f t="shared" si="36"/>
        <v>0</v>
      </c>
      <c r="E141" s="188">
        <f t="shared" ref="E141:E165" si="40">IF(C141=0,0,D141/C141)</f>
        <v>0</v>
      </c>
      <c r="F141" s="188">
        <f t="shared" si="37"/>
        <v>0</v>
      </c>
      <c r="G141" s="211">
        <f t="shared" ref="G141:G164" si="41">Z66</f>
        <v>5</v>
      </c>
      <c r="H141" s="188">
        <f t="shared" ref="H141:H164" si="42">E141*F141*G141</f>
        <v>0</v>
      </c>
      <c r="I141" s="189">
        <f t="shared" ref="I141:I162" si="43">C141*H141</f>
        <v>0</v>
      </c>
      <c r="T141" s="409"/>
      <c r="U141" s="409"/>
      <c r="V141" s="409"/>
    </row>
    <row r="142" spans="1:22">
      <c r="A142" s="200" t="str">
        <f t="shared" si="38"/>
        <v>BL 3</v>
      </c>
      <c r="B142" s="236">
        <f t="shared" si="39"/>
        <v>0</v>
      </c>
      <c r="C142" s="188">
        <f t="shared" si="35"/>
        <v>0</v>
      </c>
      <c r="D142" s="188">
        <f t="shared" si="36"/>
        <v>0</v>
      </c>
      <c r="E142" s="188">
        <f t="shared" si="40"/>
        <v>0</v>
      </c>
      <c r="F142" s="188">
        <f t="shared" si="37"/>
        <v>0</v>
      </c>
      <c r="G142" s="211">
        <f t="shared" si="41"/>
        <v>5</v>
      </c>
      <c r="H142" s="188">
        <f t="shared" si="42"/>
        <v>0</v>
      </c>
      <c r="I142" s="189">
        <f t="shared" si="43"/>
        <v>0</v>
      </c>
      <c r="T142" s="409"/>
      <c r="U142" s="409"/>
      <c r="V142" s="409"/>
    </row>
    <row r="143" spans="1:22">
      <c r="A143" s="200" t="str">
        <f t="shared" si="38"/>
        <v>BL 4</v>
      </c>
      <c r="B143" s="236">
        <f t="shared" si="39"/>
        <v>0</v>
      </c>
      <c r="C143" s="188">
        <f t="shared" si="35"/>
        <v>0</v>
      </c>
      <c r="D143" s="188">
        <f t="shared" si="36"/>
        <v>0</v>
      </c>
      <c r="E143" s="188">
        <f t="shared" si="40"/>
        <v>0</v>
      </c>
      <c r="F143" s="188">
        <f t="shared" si="37"/>
        <v>0</v>
      </c>
      <c r="G143" s="211">
        <f t="shared" si="41"/>
        <v>5</v>
      </c>
      <c r="H143" s="188">
        <f t="shared" si="42"/>
        <v>0</v>
      </c>
      <c r="I143" s="189">
        <f t="shared" si="43"/>
        <v>0</v>
      </c>
      <c r="T143" s="409"/>
      <c r="U143" s="409"/>
      <c r="V143" s="409"/>
    </row>
    <row r="144" spans="1:22">
      <c r="A144" s="200" t="str">
        <f t="shared" si="38"/>
        <v>BL 5</v>
      </c>
      <c r="B144" s="236">
        <f t="shared" si="39"/>
        <v>0</v>
      </c>
      <c r="C144" s="188">
        <f t="shared" si="35"/>
        <v>0</v>
      </c>
      <c r="D144" s="188">
        <f t="shared" si="36"/>
        <v>0</v>
      </c>
      <c r="E144" s="188">
        <f t="shared" si="40"/>
        <v>0</v>
      </c>
      <c r="F144" s="188">
        <f t="shared" si="37"/>
        <v>0</v>
      </c>
      <c r="G144" s="211">
        <f t="shared" si="41"/>
        <v>5</v>
      </c>
      <c r="H144" s="188">
        <f t="shared" si="42"/>
        <v>0</v>
      </c>
      <c r="I144" s="189">
        <f t="shared" si="43"/>
        <v>0</v>
      </c>
      <c r="T144" s="409"/>
      <c r="U144" s="409"/>
      <c r="V144" s="409"/>
    </row>
    <row r="145" spans="1:22">
      <c r="A145" s="200" t="str">
        <f t="shared" si="38"/>
        <v>BL 6</v>
      </c>
      <c r="B145" s="236">
        <f t="shared" si="39"/>
        <v>0</v>
      </c>
      <c r="C145" s="188">
        <f t="shared" si="35"/>
        <v>0</v>
      </c>
      <c r="D145" s="188">
        <f t="shared" si="36"/>
        <v>0</v>
      </c>
      <c r="E145" s="188">
        <f t="shared" si="40"/>
        <v>0</v>
      </c>
      <c r="F145" s="188">
        <f t="shared" si="37"/>
        <v>0</v>
      </c>
      <c r="G145" s="211">
        <f t="shared" si="41"/>
        <v>5</v>
      </c>
      <c r="H145" s="188">
        <f t="shared" si="42"/>
        <v>0</v>
      </c>
      <c r="I145" s="189">
        <f t="shared" si="43"/>
        <v>0</v>
      </c>
      <c r="T145" s="409"/>
      <c r="U145" s="409"/>
      <c r="V145" s="409"/>
    </row>
    <row r="146" spans="1:22">
      <c r="A146" s="200" t="str">
        <f t="shared" si="38"/>
        <v>BL 7</v>
      </c>
      <c r="B146" s="236">
        <f t="shared" si="39"/>
        <v>0</v>
      </c>
      <c r="C146" s="188">
        <f t="shared" si="35"/>
        <v>0</v>
      </c>
      <c r="D146" s="188">
        <f t="shared" si="36"/>
        <v>0</v>
      </c>
      <c r="E146" s="188">
        <f t="shared" si="40"/>
        <v>0</v>
      </c>
      <c r="F146" s="188">
        <f t="shared" si="37"/>
        <v>0</v>
      </c>
      <c r="G146" s="211">
        <f t="shared" si="41"/>
        <v>5</v>
      </c>
      <c r="H146" s="188">
        <f t="shared" si="42"/>
        <v>0</v>
      </c>
      <c r="I146" s="189">
        <f t="shared" si="43"/>
        <v>0</v>
      </c>
      <c r="T146" s="409"/>
      <c r="U146" s="409"/>
      <c r="V146" s="409"/>
    </row>
    <row r="147" spans="1:22">
      <c r="A147" s="200" t="str">
        <f t="shared" si="38"/>
        <v>BL 8</v>
      </c>
      <c r="B147" s="236">
        <f t="shared" si="39"/>
        <v>0</v>
      </c>
      <c r="C147" s="188">
        <f t="shared" si="35"/>
        <v>0</v>
      </c>
      <c r="D147" s="188">
        <f t="shared" si="36"/>
        <v>0</v>
      </c>
      <c r="E147" s="188">
        <f t="shared" ref="E147:E151" si="44">IF(C147=0,0,D147/C147)</f>
        <v>0</v>
      </c>
      <c r="F147" s="188">
        <f t="shared" si="37"/>
        <v>0</v>
      </c>
      <c r="G147" s="211">
        <f t="shared" si="41"/>
        <v>5</v>
      </c>
      <c r="H147" s="188">
        <f t="shared" ref="H147:H151" si="45">E147*F147*G147</f>
        <v>0</v>
      </c>
      <c r="I147" s="189">
        <f t="shared" ref="I147:I151" si="46">C147*H147</f>
        <v>0</v>
      </c>
      <c r="T147" s="409"/>
      <c r="U147" s="409"/>
      <c r="V147" s="409"/>
    </row>
    <row r="148" spans="1:22">
      <c r="A148" s="200" t="str">
        <f t="shared" si="38"/>
        <v>BL 9</v>
      </c>
      <c r="B148" s="236">
        <f t="shared" si="39"/>
        <v>0</v>
      </c>
      <c r="C148" s="188">
        <f t="shared" si="35"/>
        <v>0</v>
      </c>
      <c r="D148" s="188">
        <f t="shared" si="36"/>
        <v>0</v>
      </c>
      <c r="E148" s="188">
        <f t="shared" si="44"/>
        <v>0</v>
      </c>
      <c r="F148" s="188">
        <f t="shared" si="37"/>
        <v>0</v>
      </c>
      <c r="G148" s="211">
        <f t="shared" si="41"/>
        <v>5</v>
      </c>
      <c r="H148" s="188">
        <f t="shared" si="45"/>
        <v>0</v>
      </c>
      <c r="I148" s="189">
        <f t="shared" si="46"/>
        <v>0</v>
      </c>
      <c r="T148" s="409"/>
      <c r="U148" s="409"/>
      <c r="V148" s="409"/>
    </row>
    <row r="149" spans="1:22">
      <c r="A149" s="200" t="str">
        <f t="shared" si="38"/>
        <v>BL 10</v>
      </c>
      <c r="B149" s="236">
        <f t="shared" si="39"/>
        <v>0</v>
      </c>
      <c r="C149" s="188">
        <f t="shared" si="35"/>
        <v>0</v>
      </c>
      <c r="D149" s="188">
        <f t="shared" si="36"/>
        <v>0</v>
      </c>
      <c r="E149" s="188">
        <f t="shared" si="44"/>
        <v>0</v>
      </c>
      <c r="F149" s="188">
        <f t="shared" si="37"/>
        <v>0</v>
      </c>
      <c r="G149" s="211">
        <f t="shared" si="41"/>
        <v>5</v>
      </c>
      <c r="H149" s="188">
        <f t="shared" si="45"/>
        <v>0</v>
      </c>
      <c r="I149" s="189">
        <f t="shared" si="46"/>
        <v>0</v>
      </c>
      <c r="T149" s="409"/>
      <c r="U149" s="409"/>
      <c r="V149" s="409"/>
    </row>
    <row r="150" spans="1:22">
      <c r="A150" s="200" t="str">
        <f t="shared" si="38"/>
        <v>BL 11</v>
      </c>
      <c r="B150" s="236">
        <f t="shared" si="39"/>
        <v>0</v>
      </c>
      <c r="C150" s="188">
        <f t="shared" si="35"/>
        <v>0</v>
      </c>
      <c r="D150" s="188">
        <f t="shared" si="36"/>
        <v>0</v>
      </c>
      <c r="E150" s="188">
        <f t="shared" si="44"/>
        <v>0</v>
      </c>
      <c r="F150" s="188">
        <f t="shared" si="37"/>
        <v>0</v>
      </c>
      <c r="G150" s="211">
        <f t="shared" si="41"/>
        <v>5</v>
      </c>
      <c r="H150" s="188">
        <f t="shared" si="45"/>
        <v>0</v>
      </c>
      <c r="I150" s="189">
        <f t="shared" si="46"/>
        <v>0</v>
      </c>
      <c r="T150" s="409"/>
      <c r="U150" s="409"/>
      <c r="V150" s="409"/>
    </row>
    <row r="151" spans="1:22">
      <c r="A151" s="200" t="str">
        <f t="shared" si="38"/>
        <v>BL 12</v>
      </c>
      <c r="B151" s="236">
        <f t="shared" si="39"/>
        <v>0</v>
      </c>
      <c r="C151" s="188">
        <f t="shared" si="35"/>
        <v>0</v>
      </c>
      <c r="D151" s="188">
        <f t="shared" si="36"/>
        <v>0</v>
      </c>
      <c r="E151" s="188">
        <f t="shared" si="44"/>
        <v>0</v>
      </c>
      <c r="F151" s="188">
        <f t="shared" si="37"/>
        <v>0</v>
      </c>
      <c r="G151" s="211">
        <f t="shared" si="41"/>
        <v>5</v>
      </c>
      <c r="H151" s="188">
        <f t="shared" si="45"/>
        <v>0</v>
      </c>
      <c r="I151" s="189">
        <f t="shared" si="46"/>
        <v>0</v>
      </c>
      <c r="T151" s="409"/>
      <c r="U151" s="409"/>
      <c r="V151" s="409"/>
    </row>
    <row r="152" spans="1:22">
      <c r="A152" s="200" t="str">
        <f t="shared" si="38"/>
        <v>BL 13</v>
      </c>
      <c r="B152" s="236">
        <f t="shared" si="39"/>
        <v>0</v>
      </c>
      <c r="C152" s="188">
        <f t="shared" si="35"/>
        <v>0</v>
      </c>
      <c r="D152" s="188">
        <f t="shared" si="36"/>
        <v>0</v>
      </c>
      <c r="E152" s="188">
        <f t="shared" ref="E152:E156" si="47">IF(C152=0,0,D152/C152)</f>
        <v>0</v>
      </c>
      <c r="F152" s="188">
        <f t="shared" si="37"/>
        <v>0</v>
      </c>
      <c r="G152" s="211">
        <f t="shared" si="41"/>
        <v>5</v>
      </c>
      <c r="H152" s="188">
        <f t="shared" ref="H152:H156" si="48">E152*F152*G152</f>
        <v>0</v>
      </c>
      <c r="I152" s="189">
        <f t="shared" ref="I152:I156" si="49">C152*H152</f>
        <v>0</v>
      </c>
      <c r="T152" s="409"/>
      <c r="U152" s="409"/>
      <c r="V152" s="409"/>
    </row>
    <row r="153" spans="1:22">
      <c r="A153" s="200" t="str">
        <f t="shared" si="38"/>
        <v>BL 14</v>
      </c>
      <c r="B153" s="236">
        <f t="shared" si="39"/>
        <v>0</v>
      </c>
      <c r="C153" s="188">
        <f t="shared" si="35"/>
        <v>0</v>
      </c>
      <c r="D153" s="188">
        <f t="shared" si="36"/>
        <v>0</v>
      </c>
      <c r="E153" s="188">
        <f t="shared" si="47"/>
        <v>0</v>
      </c>
      <c r="F153" s="188">
        <f t="shared" si="37"/>
        <v>0</v>
      </c>
      <c r="G153" s="211">
        <f t="shared" si="41"/>
        <v>5</v>
      </c>
      <c r="H153" s="188">
        <f t="shared" si="48"/>
        <v>0</v>
      </c>
      <c r="I153" s="189">
        <f t="shared" si="49"/>
        <v>0</v>
      </c>
      <c r="T153" s="409"/>
      <c r="U153" s="409"/>
      <c r="V153" s="409"/>
    </row>
    <row r="154" spans="1:22">
      <c r="A154" s="200" t="str">
        <f t="shared" si="38"/>
        <v>BL 15</v>
      </c>
      <c r="B154" s="236">
        <f t="shared" si="39"/>
        <v>0</v>
      </c>
      <c r="C154" s="188">
        <f t="shared" si="35"/>
        <v>0</v>
      </c>
      <c r="D154" s="188">
        <f t="shared" si="36"/>
        <v>0</v>
      </c>
      <c r="E154" s="188">
        <f t="shared" si="47"/>
        <v>0</v>
      </c>
      <c r="F154" s="188">
        <f t="shared" si="37"/>
        <v>0</v>
      </c>
      <c r="G154" s="211">
        <f t="shared" si="41"/>
        <v>5</v>
      </c>
      <c r="H154" s="188">
        <f t="shared" si="48"/>
        <v>0</v>
      </c>
      <c r="I154" s="189">
        <f t="shared" si="49"/>
        <v>0</v>
      </c>
      <c r="T154" s="409"/>
      <c r="U154" s="409"/>
      <c r="V154" s="409"/>
    </row>
    <row r="155" spans="1:22">
      <c r="A155" s="200" t="str">
        <f t="shared" si="38"/>
        <v>BL 16</v>
      </c>
      <c r="B155" s="236">
        <f t="shared" si="39"/>
        <v>0</v>
      </c>
      <c r="C155" s="188">
        <f t="shared" si="35"/>
        <v>0</v>
      </c>
      <c r="D155" s="188">
        <f t="shared" si="36"/>
        <v>0</v>
      </c>
      <c r="E155" s="188">
        <f t="shared" si="47"/>
        <v>0</v>
      </c>
      <c r="F155" s="188">
        <f t="shared" si="37"/>
        <v>0</v>
      </c>
      <c r="G155" s="211">
        <f t="shared" si="41"/>
        <v>5</v>
      </c>
      <c r="H155" s="188">
        <f t="shared" si="48"/>
        <v>0</v>
      </c>
      <c r="I155" s="189">
        <f t="shared" si="49"/>
        <v>0</v>
      </c>
      <c r="T155" s="409"/>
      <c r="U155" s="409"/>
      <c r="V155" s="409"/>
    </row>
    <row r="156" spans="1:22">
      <c r="A156" s="200" t="str">
        <f t="shared" si="38"/>
        <v>BL 17</v>
      </c>
      <c r="B156" s="236">
        <f t="shared" si="39"/>
        <v>0</v>
      </c>
      <c r="C156" s="188">
        <f t="shared" si="35"/>
        <v>0</v>
      </c>
      <c r="D156" s="188">
        <f t="shared" si="36"/>
        <v>0</v>
      </c>
      <c r="E156" s="188">
        <f t="shared" si="47"/>
        <v>0</v>
      </c>
      <c r="F156" s="188">
        <f t="shared" si="37"/>
        <v>0</v>
      </c>
      <c r="G156" s="211">
        <f t="shared" si="41"/>
        <v>5</v>
      </c>
      <c r="H156" s="188">
        <f t="shared" si="48"/>
        <v>0</v>
      </c>
      <c r="I156" s="189">
        <f t="shared" si="49"/>
        <v>0</v>
      </c>
      <c r="T156" s="409"/>
      <c r="U156" s="409"/>
      <c r="V156" s="409"/>
    </row>
    <row r="157" spans="1:22">
      <c r="A157" s="200" t="str">
        <f t="shared" ref="A157:A164" si="50">A121</f>
        <v>BL 18</v>
      </c>
      <c r="B157" s="236">
        <f t="shared" si="39"/>
        <v>0</v>
      </c>
      <c r="C157" s="188">
        <f t="shared" si="35"/>
        <v>0</v>
      </c>
      <c r="D157" s="188">
        <f t="shared" si="36"/>
        <v>0</v>
      </c>
      <c r="E157" s="188">
        <f t="shared" ref="E157:E161" si="51">IF(C157=0,0,D157/C157)</f>
        <v>0</v>
      </c>
      <c r="F157" s="188">
        <f t="shared" si="37"/>
        <v>0</v>
      </c>
      <c r="G157" s="211">
        <f t="shared" si="41"/>
        <v>5</v>
      </c>
      <c r="H157" s="188">
        <f t="shared" ref="H157:H161" si="52">E157*F157*G157</f>
        <v>0</v>
      </c>
      <c r="I157" s="189">
        <f t="shared" ref="I157:I161" si="53">C157*H157</f>
        <v>0</v>
      </c>
      <c r="T157" s="409"/>
      <c r="U157" s="409"/>
      <c r="V157" s="409"/>
    </row>
    <row r="158" spans="1:22">
      <c r="A158" s="200" t="str">
        <f t="shared" si="50"/>
        <v>BL 19</v>
      </c>
      <c r="B158" s="236">
        <f t="shared" si="39"/>
        <v>0</v>
      </c>
      <c r="C158" s="188">
        <f t="shared" si="35"/>
        <v>0</v>
      </c>
      <c r="D158" s="188">
        <f t="shared" si="36"/>
        <v>0</v>
      </c>
      <c r="E158" s="188">
        <f t="shared" si="51"/>
        <v>0</v>
      </c>
      <c r="F158" s="188">
        <f t="shared" si="37"/>
        <v>0</v>
      </c>
      <c r="G158" s="211">
        <f t="shared" si="41"/>
        <v>5</v>
      </c>
      <c r="H158" s="188">
        <f t="shared" si="52"/>
        <v>0</v>
      </c>
      <c r="I158" s="189">
        <f t="shared" si="53"/>
        <v>0</v>
      </c>
      <c r="T158" s="409"/>
      <c r="U158" s="409"/>
      <c r="V158" s="409"/>
    </row>
    <row r="159" spans="1:22">
      <c r="A159" s="200" t="str">
        <f t="shared" si="50"/>
        <v>BL 20</v>
      </c>
      <c r="B159" s="236">
        <f t="shared" si="39"/>
        <v>0</v>
      </c>
      <c r="C159" s="188">
        <f t="shared" si="35"/>
        <v>0</v>
      </c>
      <c r="D159" s="188">
        <f t="shared" si="36"/>
        <v>0</v>
      </c>
      <c r="E159" s="188">
        <f t="shared" si="51"/>
        <v>0</v>
      </c>
      <c r="F159" s="188">
        <f t="shared" si="37"/>
        <v>0</v>
      </c>
      <c r="G159" s="211">
        <f t="shared" si="41"/>
        <v>5</v>
      </c>
      <c r="H159" s="188">
        <f t="shared" si="52"/>
        <v>0</v>
      </c>
      <c r="I159" s="189">
        <f t="shared" si="53"/>
        <v>0</v>
      </c>
      <c r="T159" s="409"/>
      <c r="U159" s="409"/>
      <c r="V159" s="409"/>
    </row>
    <row r="160" spans="1:22">
      <c r="A160" s="200" t="str">
        <f t="shared" si="50"/>
        <v>BL 21</v>
      </c>
      <c r="B160" s="236">
        <f t="shared" si="39"/>
        <v>0</v>
      </c>
      <c r="C160" s="188">
        <f t="shared" si="35"/>
        <v>0</v>
      </c>
      <c r="D160" s="188">
        <f t="shared" si="36"/>
        <v>0</v>
      </c>
      <c r="E160" s="188">
        <f t="shared" si="51"/>
        <v>0</v>
      </c>
      <c r="F160" s="188">
        <f t="shared" si="37"/>
        <v>0</v>
      </c>
      <c r="G160" s="211">
        <f t="shared" si="41"/>
        <v>5</v>
      </c>
      <c r="H160" s="188">
        <f t="shared" si="52"/>
        <v>0</v>
      </c>
      <c r="I160" s="189">
        <f t="shared" si="53"/>
        <v>0</v>
      </c>
      <c r="T160" s="409"/>
      <c r="U160" s="409"/>
      <c r="V160" s="409"/>
    </row>
    <row r="161" spans="1:22">
      <c r="A161" s="200" t="str">
        <f t="shared" si="50"/>
        <v>BL 22</v>
      </c>
      <c r="B161" s="236">
        <f t="shared" si="39"/>
        <v>0</v>
      </c>
      <c r="C161" s="188">
        <f t="shared" si="35"/>
        <v>0</v>
      </c>
      <c r="D161" s="188">
        <f t="shared" si="36"/>
        <v>0</v>
      </c>
      <c r="E161" s="188">
        <f t="shared" si="51"/>
        <v>0</v>
      </c>
      <c r="F161" s="188">
        <f t="shared" si="37"/>
        <v>0</v>
      </c>
      <c r="G161" s="211">
        <f t="shared" si="41"/>
        <v>5</v>
      </c>
      <c r="H161" s="188">
        <f t="shared" si="52"/>
        <v>0</v>
      </c>
      <c r="I161" s="189">
        <f t="shared" si="53"/>
        <v>0</v>
      </c>
      <c r="T161" s="409"/>
      <c r="U161" s="409"/>
      <c r="V161" s="409"/>
    </row>
    <row r="162" spans="1:22">
      <c r="A162" s="200" t="str">
        <f t="shared" si="50"/>
        <v>BL 23</v>
      </c>
      <c r="B162" s="236">
        <f t="shared" si="39"/>
        <v>0</v>
      </c>
      <c r="C162" s="188">
        <f t="shared" ref="C162" si="54">C126</f>
        <v>0</v>
      </c>
      <c r="D162" s="188">
        <f t="shared" ref="D162:D164" si="55">E126</f>
        <v>0</v>
      </c>
      <c r="E162" s="188">
        <f t="shared" si="40"/>
        <v>0</v>
      </c>
      <c r="F162" s="188">
        <f t="shared" ref="F162" si="56">W87</f>
        <v>0</v>
      </c>
      <c r="G162" s="211">
        <f t="shared" si="41"/>
        <v>5</v>
      </c>
      <c r="H162" s="188">
        <f t="shared" si="42"/>
        <v>0</v>
      </c>
      <c r="I162" s="189">
        <f t="shared" si="43"/>
        <v>0</v>
      </c>
      <c r="T162" s="409"/>
      <c r="U162" s="409"/>
      <c r="V162" s="409"/>
    </row>
    <row r="163" spans="1:22">
      <c r="A163" s="200" t="str">
        <f t="shared" si="50"/>
        <v>BL 24</v>
      </c>
      <c r="B163" s="236">
        <f t="shared" si="39"/>
        <v>0</v>
      </c>
      <c r="C163" s="188">
        <f>E88</f>
        <v>0</v>
      </c>
      <c r="D163" s="188">
        <f t="shared" si="55"/>
        <v>0</v>
      </c>
      <c r="E163" s="188">
        <f t="shared" si="40"/>
        <v>0</v>
      </c>
      <c r="F163" s="188">
        <f>W88</f>
        <v>0</v>
      </c>
      <c r="G163" s="211">
        <f t="shared" si="41"/>
        <v>5</v>
      </c>
      <c r="H163" s="188">
        <f t="shared" si="42"/>
        <v>0</v>
      </c>
      <c r="I163" s="189">
        <f>C163*H163</f>
        <v>0</v>
      </c>
      <c r="T163" s="409"/>
      <c r="U163" s="409"/>
      <c r="V163" s="409"/>
    </row>
    <row r="164" spans="1:22">
      <c r="A164" s="200" t="str">
        <f t="shared" si="50"/>
        <v>BL 25</v>
      </c>
      <c r="B164" s="236">
        <f t="shared" si="39"/>
        <v>0</v>
      </c>
      <c r="C164" s="188">
        <f>E89</f>
        <v>0</v>
      </c>
      <c r="D164" s="188">
        <f t="shared" si="55"/>
        <v>0</v>
      </c>
      <c r="E164" s="188">
        <f t="shared" si="40"/>
        <v>0</v>
      </c>
      <c r="F164" s="188">
        <f>W89</f>
        <v>0</v>
      </c>
      <c r="G164" s="211">
        <f t="shared" si="41"/>
        <v>5</v>
      </c>
      <c r="H164" s="188">
        <f t="shared" si="42"/>
        <v>0</v>
      </c>
      <c r="I164" s="189">
        <f>C164*H164</f>
        <v>0</v>
      </c>
      <c r="T164" s="409"/>
      <c r="U164" s="409"/>
      <c r="V164" s="409"/>
    </row>
    <row r="165" spans="1:22" ht="18.75">
      <c r="A165" s="351"/>
      <c r="B165" s="59"/>
      <c r="C165" s="203">
        <f>SUM(C140:C164)</f>
        <v>0</v>
      </c>
      <c r="D165" s="203">
        <f>SUM(D140:D164)</f>
        <v>0</v>
      </c>
      <c r="E165" s="204">
        <f t="shared" si="40"/>
        <v>0</v>
      </c>
      <c r="F165" s="202"/>
      <c r="G165" s="202"/>
      <c r="H165" s="202"/>
      <c r="I165" s="337">
        <f>SUM(I140:I164)</f>
        <v>0</v>
      </c>
    </row>
    <row r="166" spans="1:22" ht="15.75" thickBot="1">
      <c r="A166" s="352"/>
      <c r="B166" s="339"/>
      <c r="C166" s="340" t="s">
        <v>49</v>
      </c>
      <c r="D166" s="340" t="s">
        <v>49</v>
      </c>
      <c r="E166" s="340" t="s">
        <v>49</v>
      </c>
      <c r="F166" s="58"/>
      <c r="G166" s="58"/>
      <c r="H166" s="58"/>
      <c r="I166" s="343" t="s">
        <v>49</v>
      </c>
    </row>
    <row r="167" spans="1:22">
      <c r="B167" s="284"/>
      <c r="C167" s="37"/>
      <c r="D167" s="37"/>
      <c r="E167" s="37"/>
      <c r="F167" s="37"/>
      <c r="G167" s="37"/>
      <c r="H167" s="37"/>
      <c r="I167" s="37"/>
    </row>
    <row r="168" spans="1:22">
      <c r="B168" s="284"/>
      <c r="C168" s="37"/>
      <c r="D168" s="37"/>
      <c r="E168" s="37"/>
      <c r="F168" s="37"/>
      <c r="G168" s="37"/>
      <c r="H168" s="37"/>
      <c r="I168" s="37"/>
    </row>
    <row r="169" spans="1:22" ht="21">
      <c r="A169" s="276" t="s">
        <v>58</v>
      </c>
      <c r="B169" s="306" t="s">
        <v>444</v>
      </c>
      <c r="C169" s="2"/>
      <c r="D169" s="2"/>
      <c r="E169" s="2"/>
      <c r="F169" s="2"/>
      <c r="G169" s="2"/>
      <c r="H169" s="2"/>
      <c r="I169" s="2"/>
      <c r="J169" s="277"/>
      <c r="K169" s="277"/>
      <c r="L169" s="278"/>
      <c r="M169" s="278"/>
      <c r="N169" s="278"/>
      <c r="O169" s="278"/>
    </row>
    <row r="170" spans="1:22">
      <c r="B170" s="284"/>
      <c r="C170" s="37"/>
      <c r="D170" s="37"/>
      <c r="E170" s="37"/>
      <c r="F170" s="37"/>
      <c r="G170" s="37"/>
      <c r="H170" s="37"/>
      <c r="I170" s="37"/>
    </row>
    <row r="171" spans="1:22" ht="15.75" thickBot="1">
      <c r="A171" s="281" t="s">
        <v>442</v>
      </c>
      <c r="B171" s="284"/>
      <c r="C171" s="37"/>
      <c r="D171" s="37"/>
      <c r="E171" s="37"/>
      <c r="F171" s="37"/>
      <c r="G171" s="37"/>
      <c r="H171" s="37"/>
      <c r="I171" s="37"/>
    </row>
    <row r="172" spans="1:22" ht="60" customHeight="1">
      <c r="A172" s="595" t="s">
        <v>2</v>
      </c>
      <c r="B172" s="598" t="s">
        <v>59</v>
      </c>
      <c r="C172" s="42" t="s">
        <v>425</v>
      </c>
      <c r="D172" s="244" t="s">
        <v>430</v>
      </c>
      <c r="E172" s="591" t="s">
        <v>31</v>
      </c>
      <c r="F172" s="591" t="s">
        <v>60</v>
      </c>
      <c r="G172" s="591" t="s">
        <v>61</v>
      </c>
      <c r="H172" s="591" t="s">
        <v>34</v>
      </c>
      <c r="I172" s="43" t="s">
        <v>35</v>
      </c>
    </row>
    <row r="173" spans="1:22">
      <c r="A173" s="596"/>
      <c r="B173" s="599"/>
      <c r="C173" s="327" t="s">
        <v>147</v>
      </c>
      <c r="D173" s="245" t="s">
        <v>147</v>
      </c>
      <c r="E173" s="592"/>
      <c r="F173" s="592"/>
      <c r="G173" s="592"/>
      <c r="H173" s="592"/>
      <c r="I173" s="328" t="s">
        <v>269</v>
      </c>
    </row>
    <row r="174" spans="1:22">
      <c r="A174" s="596"/>
      <c r="B174" s="600" t="s">
        <v>24</v>
      </c>
      <c r="C174" s="344" t="s">
        <v>37</v>
      </c>
      <c r="D174" s="345" t="s">
        <v>53</v>
      </c>
      <c r="E174" s="345" t="s">
        <v>54</v>
      </c>
      <c r="F174" s="345" t="s">
        <v>38</v>
      </c>
      <c r="G174" s="345" t="s">
        <v>39</v>
      </c>
      <c r="H174" s="345" t="s">
        <v>40</v>
      </c>
      <c r="I174" s="346" t="s">
        <v>41</v>
      </c>
      <c r="J174" s="37"/>
    </row>
    <row r="175" spans="1:22" ht="15.75" thickBot="1">
      <c r="A175" s="597"/>
      <c r="B175" s="601"/>
      <c r="C175" s="347"/>
      <c r="D175" s="348"/>
      <c r="E175" s="349" t="s">
        <v>55</v>
      </c>
      <c r="F175" s="348"/>
      <c r="G175" s="349"/>
      <c r="H175" s="349" t="s">
        <v>56</v>
      </c>
      <c r="I175" s="353" t="s">
        <v>57</v>
      </c>
      <c r="J175" s="37"/>
    </row>
    <row r="176" spans="1:22">
      <c r="A176" s="199" t="str">
        <f>A140</f>
        <v>BL 1</v>
      </c>
      <c r="B176" s="235" t="str">
        <f>B140</f>
        <v>glass</v>
      </c>
      <c r="C176" s="201">
        <f t="shared" ref="C176:C197" si="57">C140</f>
        <v>0</v>
      </c>
      <c r="D176" s="201">
        <f t="shared" ref="D176:D197" si="58">E104</f>
        <v>0</v>
      </c>
      <c r="E176" s="201">
        <f>IF(C176=0,0,D176/C176)</f>
        <v>0</v>
      </c>
      <c r="F176" s="201">
        <f t="shared" ref="F176:F197" si="59">Y65</f>
        <v>180</v>
      </c>
      <c r="G176" s="201">
        <f t="shared" ref="G176:G197" si="60">X65</f>
        <v>1.0011627906976743</v>
      </c>
      <c r="H176" s="201">
        <f>E176*F176*G176</f>
        <v>0</v>
      </c>
      <c r="I176" s="194">
        <f>C176*H176</f>
        <v>0</v>
      </c>
      <c r="J176" s="37"/>
    </row>
    <row r="177" spans="1:10">
      <c r="A177" s="200" t="str">
        <f t="shared" ref="A177:B192" si="61">A141</f>
        <v>BL 2</v>
      </c>
      <c r="B177" s="236">
        <f t="shared" si="61"/>
        <v>0</v>
      </c>
      <c r="C177" s="201">
        <f t="shared" si="57"/>
        <v>0</v>
      </c>
      <c r="D177" s="201">
        <f t="shared" si="58"/>
        <v>0</v>
      </c>
      <c r="E177" s="201">
        <f t="shared" ref="E177:E201" si="62">IF(C177=0,0,D177/C177)</f>
        <v>0</v>
      </c>
      <c r="F177" s="201">
        <f t="shared" si="59"/>
        <v>180</v>
      </c>
      <c r="G177" s="201">
        <f t="shared" si="60"/>
        <v>0</v>
      </c>
      <c r="H177" s="201">
        <f t="shared" ref="H177:H200" si="63">E177*F177*G177</f>
        <v>0</v>
      </c>
      <c r="I177" s="194">
        <f t="shared" ref="I177:I200" si="64">C177*H177</f>
        <v>0</v>
      </c>
      <c r="J177" s="37"/>
    </row>
    <row r="178" spans="1:10">
      <c r="A178" s="199" t="str">
        <f t="shared" si="61"/>
        <v>BL 3</v>
      </c>
      <c r="B178" s="235">
        <f t="shared" si="61"/>
        <v>0</v>
      </c>
      <c r="C178" s="201">
        <f t="shared" si="57"/>
        <v>0</v>
      </c>
      <c r="D178" s="201">
        <f t="shared" si="58"/>
        <v>0</v>
      </c>
      <c r="E178" s="201">
        <f t="shared" si="62"/>
        <v>0</v>
      </c>
      <c r="F178" s="201">
        <f t="shared" si="59"/>
        <v>180</v>
      </c>
      <c r="G178" s="201">
        <f t="shared" si="60"/>
        <v>0</v>
      </c>
      <c r="H178" s="201">
        <f t="shared" si="63"/>
        <v>0</v>
      </c>
      <c r="I178" s="194">
        <f t="shared" si="64"/>
        <v>0</v>
      </c>
      <c r="J178" s="37"/>
    </row>
    <row r="179" spans="1:10">
      <c r="A179" s="200" t="str">
        <f t="shared" si="61"/>
        <v>BL 4</v>
      </c>
      <c r="B179" s="236">
        <f t="shared" si="61"/>
        <v>0</v>
      </c>
      <c r="C179" s="201">
        <f t="shared" si="57"/>
        <v>0</v>
      </c>
      <c r="D179" s="201">
        <f t="shared" si="58"/>
        <v>0</v>
      </c>
      <c r="E179" s="201">
        <f t="shared" si="62"/>
        <v>0</v>
      </c>
      <c r="F179" s="201">
        <f t="shared" si="59"/>
        <v>180</v>
      </c>
      <c r="G179" s="201">
        <f t="shared" si="60"/>
        <v>0</v>
      </c>
      <c r="H179" s="201">
        <f t="shared" si="63"/>
        <v>0</v>
      </c>
      <c r="I179" s="194">
        <f t="shared" si="64"/>
        <v>0</v>
      </c>
      <c r="J179" s="37"/>
    </row>
    <row r="180" spans="1:10">
      <c r="A180" s="199" t="str">
        <f t="shared" si="61"/>
        <v>BL 5</v>
      </c>
      <c r="B180" s="235">
        <f t="shared" si="61"/>
        <v>0</v>
      </c>
      <c r="C180" s="201">
        <f t="shared" si="57"/>
        <v>0</v>
      </c>
      <c r="D180" s="201">
        <f t="shared" si="58"/>
        <v>0</v>
      </c>
      <c r="E180" s="201">
        <f t="shared" si="62"/>
        <v>0</v>
      </c>
      <c r="F180" s="201">
        <f t="shared" si="59"/>
        <v>180</v>
      </c>
      <c r="G180" s="201">
        <f t="shared" si="60"/>
        <v>0</v>
      </c>
      <c r="H180" s="201">
        <f t="shared" si="63"/>
        <v>0</v>
      </c>
      <c r="I180" s="194">
        <f t="shared" si="64"/>
        <v>0</v>
      </c>
      <c r="J180" s="37"/>
    </row>
    <row r="181" spans="1:10">
      <c r="A181" s="200" t="str">
        <f t="shared" si="61"/>
        <v>BL 6</v>
      </c>
      <c r="B181" s="236">
        <f t="shared" si="61"/>
        <v>0</v>
      </c>
      <c r="C181" s="201">
        <f t="shared" si="57"/>
        <v>0</v>
      </c>
      <c r="D181" s="201">
        <f t="shared" si="58"/>
        <v>0</v>
      </c>
      <c r="E181" s="201">
        <f t="shared" si="62"/>
        <v>0</v>
      </c>
      <c r="F181" s="201">
        <f t="shared" si="59"/>
        <v>180</v>
      </c>
      <c r="G181" s="201">
        <f t="shared" si="60"/>
        <v>0</v>
      </c>
      <c r="H181" s="201">
        <f t="shared" si="63"/>
        <v>0</v>
      </c>
      <c r="I181" s="194">
        <f t="shared" si="64"/>
        <v>0</v>
      </c>
      <c r="J181" s="37"/>
    </row>
    <row r="182" spans="1:10">
      <c r="A182" s="199" t="str">
        <f t="shared" si="61"/>
        <v>BL 7</v>
      </c>
      <c r="B182" s="235">
        <f t="shared" si="61"/>
        <v>0</v>
      </c>
      <c r="C182" s="201">
        <f t="shared" si="57"/>
        <v>0</v>
      </c>
      <c r="D182" s="201">
        <f t="shared" si="58"/>
        <v>0</v>
      </c>
      <c r="E182" s="201">
        <f t="shared" si="62"/>
        <v>0</v>
      </c>
      <c r="F182" s="201">
        <f t="shared" si="59"/>
        <v>180</v>
      </c>
      <c r="G182" s="201">
        <f t="shared" si="60"/>
        <v>0</v>
      </c>
      <c r="H182" s="201">
        <f t="shared" si="63"/>
        <v>0</v>
      </c>
      <c r="I182" s="194">
        <f t="shared" si="64"/>
        <v>0</v>
      </c>
      <c r="J182" s="37"/>
    </row>
    <row r="183" spans="1:10">
      <c r="A183" s="200" t="str">
        <f t="shared" si="61"/>
        <v>BL 8</v>
      </c>
      <c r="B183" s="236">
        <f t="shared" si="61"/>
        <v>0</v>
      </c>
      <c r="C183" s="201">
        <f t="shared" si="57"/>
        <v>0</v>
      </c>
      <c r="D183" s="201">
        <f t="shared" si="58"/>
        <v>0</v>
      </c>
      <c r="E183" s="201">
        <f t="shared" ref="E183:E187" si="65">IF(C183=0,0,D183/C183)</f>
        <v>0</v>
      </c>
      <c r="F183" s="201">
        <f t="shared" si="59"/>
        <v>180</v>
      </c>
      <c r="G183" s="201">
        <f t="shared" si="60"/>
        <v>0</v>
      </c>
      <c r="H183" s="201">
        <f t="shared" ref="H183:H187" si="66">E183*F183*G183</f>
        <v>0</v>
      </c>
      <c r="I183" s="194">
        <f t="shared" ref="I183:I187" si="67">C183*H183</f>
        <v>0</v>
      </c>
      <c r="J183" s="37"/>
    </row>
    <row r="184" spans="1:10">
      <c r="A184" s="199" t="str">
        <f t="shared" si="61"/>
        <v>BL 9</v>
      </c>
      <c r="B184" s="235">
        <f t="shared" si="61"/>
        <v>0</v>
      </c>
      <c r="C184" s="201">
        <f t="shared" si="57"/>
        <v>0</v>
      </c>
      <c r="D184" s="201">
        <f t="shared" si="58"/>
        <v>0</v>
      </c>
      <c r="E184" s="201">
        <f t="shared" si="65"/>
        <v>0</v>
      </c>
      <c r="F184" s="201">
        <f t="shared" si="59"/>
        <v>180</v>
      </c>
      <c r="G184" s="201">
        <f t="shared" si="60"/>
        <v>0</v>
      </c>
      <c r="H184" s="201">
        <f t="shared" si="66"/>
        <v>0</v>
      </c>
      <c r="I184" s="194">
        <f t="shared" si="67"/>
        <v>0</v>
      </c>
      <c r="J184" s="37"/>
    </row>
    <row r="185" spans="1:10">
      <c r="A185" s="200" t="str">
        <f t="shared" si="61"/>
        <v>BL 10</v>
      </c>
      <c r="B185" s="236">
        <f t="shared" si="61"/>
        <v>0</v>
      </c>
      <c r="C185" s="201">
        <f t="shared" si="57"/>
        <v>0</v>
      </c>
      <c r="D185" s="201">
        <f t="shared" si="58"/>
        <v>0</v>
      </c>
      <c r="E185" s="201">
        <f t="shared" si="65"/>
        <v>0</v>
      </c>
      <c r="F185" s="201">
        <f t="shared" si="59"/>
        <v>180</v>
      </c>
      <c r="G185" s="201">
        <f t="shared" si="60"/>
        <v>0</v>
      </c>
      <c r="H185" s="201">
        <f t="shared" si="66"/>
        <v>0</v>
      </c>
      <c r="I185" s="194">
        <f t="shared" si="67"/>
        <v>0</v>
      </c>
      <c r="J185" s="37"/>
    </row>
    <row r="186" spans="1:10">
      <c r="A186" s="199" t="str">
        <f t="shared" si="61"/>
        <v>BL 11</v>
      </c>
      <c r="B186" s="235">
        <f t="shared" si="61"/>
        <v>0</v>
      </c>
      <c r="C186" s="201">
        <f t="shared" si="57"/>
        <v>0</v>
      </c>
      <c r="D186" s="201">
        <f t="shared" si="58"/>
        <v>0</v>
      </c>
      <c r="E186" s="201">
        <f t="shared" si="65"/>
        <v>0</v>
      </c>
      <c r="F186" s="201">
        <f t="shared" si="59"/>
        <v>180</v>
      </c>
      <c r="G186" s="201">
        <f t="shared" si="60"/>
        <v>0</v>
      </c>
      <c r="H186" s="201">
        <f t="shared" si="66"/>
        <v>0</v>
      </c>
      <c r="I186" s="194">
        <f t="shared" si="67"/>
        <v>0</v>
      </c>
      <c r="J186" s="37"/>
    </row>
    <row r="187" spans="1:10">
      <c r="A187" s="200" t="str">
        <f t="shared" si="61"/>
        <v>BL 12</v>
      </c>
      <c r="B187" s="236">
        <f t="shared" si="61"/>
        <v>0</v>
      </c>
      <c r="C187" s="201">
        <f t="shared" si="57"/>
        <v>0</v>
      </c>
      <c r="D187" s="201">
        <f t="shared" si="58"/>
        <v>0</v>
      </c>
      <c r="E187" s="201">
        <f t="shared" si="65"/>
        <v>0</v>
      </c>
      <c r="F187" s="201">
        <f t="shared" si="59"/>
        <v>180</v>
      </c>
      <c r="G187" s="201">
        <f t="shared" si="60"/>
        <v>0</v>
      </c>
      <c r="H187" s="201">
        <f t="shared" si="66"/>
        <v>0</v>
      </c>
      <c r="I187" s="194">
        <f t="shared" si="67"/>
        <v>0</v>
      </c>
      <c r="J187" s="37"/>
    </row>
    <row r="188" spans="1:10">
      <c r="A188" s="199" t="str">
        <f t="shared" si="61"/>
        <v>BL 13</v>
      </c>
      <c r="B188" s="235">
        <f t="shared" si="61"/>
        <v>0</v>
      </c>
      <c r="C188" s="201">
        <f t="shared" si="57"/>
        <v>0</v>
      </c>
      <c r="D188" s="201">
        <f t="shared" si="58"/>
        <v>0</v>
      </c>
      <c r="E188" s="201">
        <f t="shared" ref="E188:E192" si="68">IF(C188=0,0,D188/C188)</f>
        <v>0</v>
      </c>
      <c r="F188" s="201">
        <f t="shared" si="59"/>
        <v>180</v>
      </c>
      <c r="G188" s="201">
        <f t="shared" si="60"/>
        <v>0</v>
      </c>
      <c r="H188" s="201">
        <f t="shared" ref="H188:H192" si="69">E188*F188*G188</f>
        <v>0</v>
      </c>
      <c r="I188" s="194">
        <f t="shared" ref="I188:I192" si="70">C188*H188</f>
        <v>0</v>
      </c>
      <c r="J188" s="37"/>
    </row>
    <row r="189" spans="1:10">
      <c r="A189" s="200" t="str">
        <f t="shared" si="61"/>
        <v>BL 14</v>
      </c>
      <c r="B189" s="236">
        <f t="shared" si="61"/>
        <v>0</v>
      </c>
      <c r="C189" s="201">
        <f t="shared" si="57"/>
        <v>0</v>
      </c>
      <c r="D189" s="201">
        <f t="shared" si="58"/>
        <v>0</v>
      </c>
      <c r="E189" s="201">
        <f t="shared" si="68"/>
        <v>0</v>
      </c>
      <c r="F189" s="201">
        <f t="shared" si="59"/>
        <v>180</v>
      </c>
      <c r="G189" s="201">
        <f t="shared" si="60"/>
        <v>0</v>
      </c>
      <c r="H189" s="201">
        <f t="shared" si="69"/>
        <v>0</v>
      </c>
      <c r="I189" s="194">
        <f t="shared" si="70"/>
        <v>0</v>
      </c>
      <c r="J189" s="37"/>
    </row>
    <row r="190" spans="1:10">
      <c r="A190" s="199" t="str">
        <f t="shared" si="61"/>
        <v>BL 15</v>
      </c>
      <c r="B190" s="235">
        <f t="shared" si="61"/>
        <v>0</v>
      </c>
      <c r="C190" s="201">
        <f t="shared" si="57"/>
        <v>0</v>
      </c>
      <c r="D190" s="201">
        <f t="shared" si="58"/>
        <v>0</v>
      </c>
      <c r="E190" s="201">
        <f t="shared" si="68"/>
        <v>0</v>
      </c>
      <c r="F190" s="201">
        <f t="shared" si="59"/>
        <v>180</v>
      </c>
      <c r="G190" s="201">
        <f t="shared" si="60"/>
        <v>0</v>
      </c>
      <c r="H190" s="201">
        <f t="shared" si="69"/>
        <v>0</v>
      </c>
      <c r="I190" s="194">
        <f t="shared" si="70"/>
        <v>0</v>
      </c>
      <c r="J190" s="37"/>
    </row>
    <row r="191" spans="1:10">
      <c r="A191" s="200" t="str">
        <f t="shared" si="61"/>
        <v>BL 16</v>
      </c>
      <c r="B191" s="236">
        <f t="shared" si="61"/>
        <v>0</v>
      </c>
      <c r="C191" s="201">
        <f t="shared" si="57"/>
        <v>0</v>
      </c>
      <c r="D191" s="201">
        <f t="shared" si="58"/>
        <v>0</v>
      </c>
      <c r="E191" s="201">
        <f t="shared" si="68"/>
        <v>0</v>
      </c>
      <c r="F191" s="201">
        <f t="shared" si="59"/>
        <v>180</v>
      </c>
      <c r="G191" s="201">
        <f t="shared" si="60"/>
        <v>0</v>
      </c>
      <c r="H191" s="201">
        <f t="shared" si="69"/>
        <v>0</v>
      </c>
      <c r="I191" s="194">
        <f t="shared" si="70"/>
        <v>0</v>
      </c>
      <c r="J191" s="37"/>
    </row>
    <row r="192" spans="1:10">
      <c r="A192" s="199" t="str">
        <f t="shared" si="61"/>
        <v>BL 17</v>
      </c>
      <c r="B192" s="235">
        <f t="shared" si="61"/>
        <v>0</v>
      </c>
      <c r="C192" s="201">
        <f t="shared" si="57"/>
        <v>0</v>
      </c>
      <c r="D192" s="201">
        <f t="shared" si="58"/>
        <v>0</v>
      </c>
      <c r="E192" s="201">
        <f t="shared" si="68"/>
        <v>0</v>
      </c>
      <c r="F192" s="201">
        <f t="shared" si="59"/>
        <v>180</v>
      </c>
      <c r="G192" s="201">
        <f t="shared" si="60"/>
        <v>0</v>
      </c>
      <c r="H192" s="201">
        <f t="shared" si="69"/>
        <v>0</v>
      </c>
      <c r="I192" s="194">
        <f t="shared" si="70"/>
        <v>0</v>
      </c>
      <c r="J192" s="37"/>
    </row>
    <row r="193" spans="1:12">
      <c r="A193" s="200" t="str">
        <f t="shared" ref="A193:B200" si="71">A157</f>
        <v>BL 18</v>
      </c>
      <c r="B193" s="236">
        <f t="shared" si="71"/>
        <v>0</v>
      </c>
      <c r="C193" s="201">
        <f t="shared" si="57"/>
        <v>0</v>
      </c>
      <c r="D193" s="201">
        <f t="shared" si="58"/>
        <v>0</v>
      </c>
      <c r="E193" s="201">
        <f t="shared" ref="E193:E197" si="72">IF(C193=0,0,D193/C193)</f>
        <v>0</v>
      </c>
      <c r="F193" s="201">
        <f t="shared" si="59"/>
        <v>180</v>
      </c>
      <c r="G193" s="201">
        <f t="shared" si="60"/>
        <v>0</v>
      </c>
      <c r="H193" s="201">
        <f t="shared" ref="H193:H197" si="73">E193*F193*G193</f>
        <v>0</v>
      </c>
      <c r="I193" s="194">
        <f t="shared" ref="I193:I197" si="74">C193*H193</f>
        <v>0</v>
      </c>
      <c r="J193" s="37"/>
    </row>
    <row r="194" spans="1:12">
      <c r="A194" s="199" t="str">
        <f t="shared" si="71"/>
        <v>BL 19</v>
      </c>
      <c r="B194" s="235">
        <f t="shared" si="71"/>
        <v>0</v>
      </c>
      <c r="C194" s="201">
        <f t="shared" si="57"/>
        <v>0</v>
      </c>
      <c r="D194" s="201">
        <f t="shared" si="58"/>
        <v>0</v>
      </c>
      <c r="E194" s="201">
        <f t="shared" si="72"/>
        <v>0</v>
      </c>
      <c r="F194" s="201">
        <f t="shared" si="59"/>
        <v>180</v>
      </c>
      <c r="G194" s="201">
        <f t="shared" si="60"/>
        <v>0</v>
      </c>
      <c r="H194" s="201">
        <f t="shared" si="73"/>
        <v>0</v>
      </c>
      <c r="I194" s="194">
        <f t="shared" si="74"/>
        <v>0</v>
      </c>
      <c r="J194" s="37"/>
    </row>
    <row r="195" spans="1:12">
      <c r="A195" s="200" t="str">
        <f t="shared" si="71"/>
        <v>BL 20</v>
      </c>
      <c r="B195" s="236">
        <f t="shared" si="71"/>
        <v>0</v>
      </c>
      <c r="C195" s="201">
        <f t="shared" si="57"/>
        <v>0</v>
      </c>
      <c r="D195" s="201">
        <f t="shared" si="58"/>
        <v>0</v>
      </c>
      <c r="E195" s="201">
        <f t="shared" si="72"/>
        <v>0</v>
      </c>
      <c r="F195" s="201">
        <f t="shared" si="59"/>
        <v>180</v>
      </c>
      <c r="G195" s="201">
        <f t="shared" si="60"/>
        <v>0</v>
      </c>
      <c r="H195" s="201">
        <f t="shared" si="73"/>
        <v>0</v>
      </c>
      <c r="I195" s="194">
        <f t="shared" si="74"/>
        <v>0</v>
      </c>
      <c r="J195" s="37"/>
    </row>
    <row r="196" spans="1:12">
      <c r="A196" s="199" t="str">
        <f t="shared" si="71"/>
        <v>BL 21</v>
      </c>
      <c r="B196" s="235">
        <f t="shared" si="71"/>
        <v>0</v>
      </c>
      <c r="C196" s="201">
        <f t="shared" si="57"/>
        <v>0</v>
      </c>
      <c r="D196" s="201">
        <f t="shared" si="58"/>
        <v>0</v>
      </c>
      <c r="E196" s="201">
        <f t="shared" si="72"/>
        <v>0</v>
      </c>
      <c r="F196" s="201">
        <f t="shared" si="59"/>
        <v>180</v>
      </c>
      <c r="G196" s="201">
        <f t="shared" si="60"/>
        <v>0</v>
      </c>
      <c r="H196" s="201">
        <f t="shared" si="73"/>
        <v>0</v>
      </c>
      <c r="I196" s="194">
        <f t="shared" si="74"/>
        <v>0</v>
      </c>
      <c r="J196" s="37"/>
    </row>
    <row r="197" spans="1:12">
      <c r="A197" s="200" t="str">
        <f t="shared" si="71"/>
        <v>BL 22</v>
      </c>
      <c r="B197" s="236">
        <f t="shared" si="71"/>
        <v>0</v>
      </c>
      <c r="C197" s="201">
        <f t="shared" si="57"/>
        <v>0</v>
      </c>
      <c r="D197" s="201">
        <f t="shared" si="58"/>
        <v>0</v>
      </c>
      <c r="E197" s="201">
        <f t="shared" si="72"/>
        <v>0</v>
      </c>
      <c r="F197" s="201">
        <f t="shared" si="59"/>
        <v>180</v>
      </c>
      <c r="G197" s="201">
        <f t="shared" si="60"/>
        <v>0</v>
      </c>
      <c r="H197" s="201">
        <f t="shared" si="73"/>
        <v>0</v>
      </c>
      <c r="I197" s="194">
        <f t="shared" si="74"/>
        <v>0</v>
      </c>
      <c r="J197" s="37"/>
    </row>
    <row r="198" spans="1:12">
      <c r="A198" s="199" t="str">
        <f t="shared" si="71"/>
        <v>BL 23</v>
      </c>
      <c r="B198" s="235">
        <f t="shared" si="71"/>
        <v>0</v>
      </c>
      <c r="C198" s="201">
        <f t="shared" ref="C198" si="75">C162</f>
        <v>0</v>
      </c>
      <c r="D198" s="201">
        <f t="shared" ref="D198:D200" si="76">E126</f>
        <v>0</v>
      </c>
      <c r="E198" s="201">
        <f t="shared" si="62"/>
        <v>0</v>
      </c>
      <c r="F198" s="201">
        <f t="shared" ref="F198" si="77">Y87</f>
        <v>180</v>
      </c>
      <c r="G198" s="201">
        <f t="shared" ref="G198" si="78">X87</f>
        <v>0</v>
      </c>
      <c r="H198" s="201">
        <f t="shared" si="63"/>
        <v>0</v>
      </c>
      <c r="I198" s="194">
        <f t="shared" si="64"/>
        <v>0</v>
      </c>
      <c r="J198" s="37"/>
    </row>
    <row r="199" spans="1:12">
      <c r="A199" s="200" t="str">
        <f t="shared" si="71"/>
        <v>BL 24</v>
      </c>
      <c r="B199" s="236">
        <f t="shared" si="71"/>
        <v>0</v>
      </c>
      <c r="C199" s="201">
        <f>C163</f>
        <v>0</v>
      </c>
      <c r="D199" s="201">
        <f t="shared" si="76"/>
        <v>0</v>
      </c>
      <c r="E199" s="201">
        <f t="shared" si="62"/>
        <v>0</v>
      </c>
      <c r="F199" s="201">
        <f>Y88</f>
        <v>180</v>
      </c>
      <c r="G199" s="201">
        <f>X88</f>
        <v>0</v>
      </c>
      <c r="H199" s="201">
        <f t="shared" si="63"/>
        <v>0</v>
      </c>
      <c r="I199" s="194">
        <f t="shared" si="64"/>
        <v>0</v>
      </c>
      <c r="J199" s="37"/>
    </row>
    <row r="200" spans="1:12">
      <c r="A200" s="199" t="str">
        <f t="shared" si="71"/>
        <v>BL 25</v>
      </c>
      <c r="B200" s="235">
        <f t="shared" si="71"/>
        <v>0</v>
      </c>
      <c r="C200" s="201">
        <f>C164</f>
        <v>0</v>
      </c>
      <c r="D200" s="201">
        <f t="shared" si="76"/>
        <v>0</v>
      </c>
      <c r="E200" s="201">
        <f t="shared" si="62"/>
        <v>0</v>
      </c>
      <c r="F200" s="201">
        <f>Y89</f>
        <v>180</v>
      </c>
      <c r="G200" s="201">
        <f>X89</f>
        <v>0</v>
      </c>
      <c r="H200" s="201">
        <f t="shared" si="63"/>
        <v>0</v>
      </c>
      <c r="I200" s="194">
        <f t="shared" si="64"/>
        <v>0</v>
      </c>
      <c r="J200" s="37"/>
    </row>
    <row r="201" spans="1:12" ht="18.75">
      <c r="A201" s="335"/>
      <c r="B201" s="59"/>
      <c r="C201" s="203">
        <f>SUM(C176:C200)</f>
        <v>0</v>
      </c>
      <c r="D201" s="203">
        <f>SUM(D176:D200)</f>
        <v>0</v>
      </c>
      <c r="E201" s="204">
        <f t="shared" si="62"/>
        <v>0</v>
      </c>
      <c r="F201" s="202"/>
      <c r="G201" s="202"/>
      <c r="H201" s="202"/>
      <c r="I201" s="337">
        <f>SUM(I176:I200)</f>
        <v>0</v>
      </c>
      <c r="J201" s="37"/>
    </row>
    <row r="202" spans="1:12" ht="15.75" thickBot="1">
      <c r="A202" s="338"/>
      <c r="B202" s="339"/>
      <c r="C202" s="340" t="s">
        <v>49</v>
      </c>
      <c r="D202" s="340" t="s">
        <v>49</v>
      </c>
      <c r="E202" s="340" t="s">
        <v>49</v>
      </c>
      <c r="F202" s="58"/>
      <c r="G202" s="58"/>
      <c r="H202" s="58"/>
      <c r="I202" s="343" t="s">
        <v>49</v>
      </c>
      <c r="L202" s="354"/>
    </row>
    <row r="203" spans="1:12">
      <c r="B203" s="284"/>
      <c r="C203" s="37"/>
      <c r="D203" s="37"/>
      <c r="E203" s="37"/>
      <c r="F203" s="37"/>
      <c r="G203" s="37"/>
      <c r="H203" s="37"/>
      <c r="I203" s="37"/>
    </row>
    <row r="308" spans="1:28" hidden="1">
      <c r="A308" s="286" t="s">
        <v>449</v>
      </c>
    </row>
    <row r="309" spans="1:28" hidden="1">
      <c r="B309" s="284"/>
    </row>
    <row r="310" spans="1:28" hidden="1">
      <c r="A310" s="281" t="s">
        <v>401</v>
      </c>
      <c r="B310" s="286"/>
      <c r="C310" s="275"/>
    </row>
    <row r="311" spans="1:28" ht="19.5" hidden="1" thickBot="1">
      <c r="A311" s="281" t="s">
        <v>15</v>
      </c>
      <c r="B311" s="286" t="s">
        <v>16</v>
      </c>
      <c r="C311" s="290" t="s">
        <v>405</v>
      </c>
      <c r="D311" s="127"/>
      <c r="E311" s="127"/>
      <c r="F311" s="127"/>
      <c r="G311" s="224"/>
      <c r="H311" s="224"/>
      <c r="I311" s="224"/>
      <c r="J311" s="224"/>
      <c r="K311" s="224"/>
    </row>
    <row r="312" spans="1:28" ht="24.95" hidden="1" customHeight="1">
      <c r="A312" s="583" t="s">
        <v>2</v>
      </c>
      <c r="B312" s="585" t="s">
        <v>394</v>
      </c>
      <c r="C312" s="48" t="s">
        <v>395</v>
      </c>
      <c r="D312" s="48" t="s">
        <v>396</v>
      </c>
      <c r="E312" s="48" t="s">
        <v>397</v>
      </c>
      <c r="F312" s="626" t="s">
        <v>19</v>
      </c>
      <c r="H312" s="37"/>
      <c r="J312" s="275"/>
      <c r="K312" s="282"/>
      <c r="M312" s="283"/>
      <c r="R312" s="268"/>
      <c r="S312" s="268"/>
      <c r="T312" s="389" t="s">
        <v>3</v>
      </c>
      <c r="V312" s="624" t="s">
        <v>19</v>
      </c>
      <c r="Y312" s="268"/>
      <c r="Z312" s="268"/>
      <c r="AA312" s="268"/>
      <c r="AB312" s="268"/>
    </row>
    <row r="313" spans="1:28" ht="24.95" hidden="1" customHeight="1" thickBot="1">
      <c r="A313" s="584"/>
      <c r="B313" s="586"/>
      <c r="C313" s="138" t="s">
        <v>408</v>
      </c>
      <c r="D313" s="138" t="s">
        <v>408</v>
      </c>
      <c r="E313" s="139" t="s">
        <v>409</v>
      </c>
      <c r="F313" s="590"/>
      <c r="H313" s="37"/>
      <c r="J313" s="275"/>
      <c r="K313" s="282"/>
      <c r="R313" s="268"/>
      <c r="S313" s="268"/>
      <c r="T313" s="390" t="s">
        <v>108</v>
      </c>
      <c r="V313" s="625"/>
      <c r="Y313" s="268"/>
      <c r="Z313" s="268"/>
      <c r="AA313" s="268"/>
      <c r="AB313" s="268"/>
    </row>
    <row r="314" spans="1:28" hidden="1">
      <c r="A314" s="199">
        <v>1</v>
      </c>
      <c r="B314" s="287" t="s">
        <v>187</v>
      </c>
      <c r="C314" s="373">
        <f>Mat!C64</f>
        <v>0</v>
      </c>
      <c r="D314" s="373">
        <f>Mat!D64</f>
        <v>0</v>
      </c>
      <c r="E314" s="374">
        <f>Mat!E64</f>
        <v>0</v>
      </c>
      <c r="F314" s="194">
        <f>V314</f>
        <v>0</v>
      </c>
      <c r="G314" s="122"/>
      <c r="H314" s="122"/>
      <c r="I314" s="122"/>
      <c r="J314" s="275"/>
      <c r="K314" s="282"/>
      <c r="L314" s="122"/>
      <c r="M314" s="122"/>
      <c r="N314" s="122"/>
      <c r="O314" s="122"/>
      <c r="P314" s="122"/>
      <c r="Q314" s="122"/>
      <c r="R314" s="122"/>
      <c r="S314" s="122"/>
      <c r="T314" s="388">
        <f>IF(D314=0,0,ROUNDDOWN(C314/D314,1))</f>
        <v>0</v>
      </c>
      <c r="V314" s="388">
        <f t="shared" ref="V314:V338" si="79">IF(OR(C314=0,D314=0),0,IF(T314&lt;0.1,1,IF(E314=0,VLOOKUP(T314,hnnenw,2),IF(E314=10,VLOOKUP(T314,hnnenw,3),IF(E314=20,VLOOKUP(T314,hnnenw,4),IF(E314=30,VLOOKUP(T314,hnnenw,5),IF(E314=40,VLOOKUP(T314,hnnenw,6),IF(E314=50,VLOOKUP(T314,hnnenw,7)))))))))</f>
        <v>0</v>
      </c>
    </row>
    <row r="315" spans="1:28" hidden="1">
      <c r="A315" s="200">
        <v>2</v>
      </c>
      <c r="B315" s="39" t="s">
        <v>188</v>
      </c>
      <c r="C315" s="377">
        <f>Mat!C65</f>
        <v>0</v>
      </c>
      <c r="D315" s="377">
        <f>Mat!D65</f>
        <v>0</v>
      </c>
      <c r="E315" s="375">
        <f>Mat!E65</f>
        <v>0</v>
      </c>
      <c r="F315" s="189">
        <f t="shared" ref="F315:F338" si="80">V315</f>
        <v>0</v>
      </c>
      <c r="G315" s="122"/>
      <c r="H315" s="122"/>
      <c r="I315" s="122"/>
      <c r="J315" s="275"/>
      <c r="K315" s="282"/>
      <c r="L315" s="122"/>
      <c r="M315" s="122"/>
      <c r="N315" s="122"/>
      <c r="O315" s="122"/>
      <c r="P315" s="122"/>
      <c r="Q315" s="122"/>
      <c r="R315" s="122"/>
      <c r="S315" s="122"/>
      <c r="T315" s="388">
        <f t="shared" ref="T315:T338" si="81">IF(D315=0,0,ROUNDDOWN(C315/D315,1))</f>
        <v>0</v>
      </c>
      <c r="V315" s="388">
        <f t="shared" si="79"/>
        <v>0</v>
      </c>
    </row>
    <row r="316" spans="1:28" hidden="1">
      <c r="A316" s="200">
        <v>3</v>
      </c>
      <c r="B316" s="39" t="s">
        <v>189</v>
      </c>
      <c r="C316" s="377">
        <f>Mat!C66</f>
        <v>0</v>
      </c>
      <c r="D316" s="377">
        <f>Mat!D66</f>
        <v>0</v>
      </c>
      <c r="E316" s="375">
        <f>Mat!E66</f>
        <v>0</v>
      </c>
      <c r="F316" s="189">
        <f t="shared" si="80"/>
        <v>0</v>
      </c>
      <c r="G316" s="122"/>
      <c r="H316" s="122"/>
      <c r="I316" s="122"/>
      <c r="J316" s="275"/>
      <c r="K316" s="282"/>
      <c r="L316" s="122"/>
      <c r="M316" s="122"/>
      <c r="N316" s="122"/>
      <c r="O316" s="122"/>
      <c r="P316" s="122"/>
      <c r="Q316" s="122"/>
      <c r="R316" s="122"/>
      <c r="S316" s="122"/>
      <c r="T316" s="388">
        <f t="shared" si="81"/>
        <v>0</v>
      </c>
      <c r="V316" s="388">
        <f t="shared" si="79"/>
        <v>0</v>
      </c>
    </row>
    <row r="317" spans="1:28" hidden="1">
      <c r="A317" s="200">
        <v>4</v>
      </c>
      <c r="B317" s="39" t="s">
        <v>305</v>
      </c>
      <c r="C317" s="377">
        <f>Mat!C67</f>
        <v>0</v>
      </c>
      <c r="D317" s="377">
        <f>Mat!D67</f>
        <v>0</v>
      </c>
      <c r="E317" s="375">
        <f>Mat!E67</f>
        <v>0</v>
      </c>
      <c r="F317" s="189">
        <f t="shared" si="80"/>
        <v>0</v>
      </c>
      <c r="G317" s="122"/>
      <c r="H317" s="122"/>
      <c r="I317" s="122"/>
      <c r="J317" s="275"/>
      <c r="K317" s="282"/>
      <c r="L317" s="122"/>
      <c r="M317" s="122"/>
      <c r="N317" s="122"/>
      <c r="O317" s="122"/>
      <c r="P317" s="122"/>
      <c r="Q317" s="122"/>
      <c r="R317" s="122"/>
      <c r="S317" s="122"/>
      <c r="T317" s="388">
        <f t="shared" si="81"/>
        <v>0</v>
      </c>
      <c r="V317" s="388">
        <f t="shared" si="79"/>
        <v>0</v>
      </c>
    </row>
    <row r="318" spans="1:28" hidden="1">
      <c r="A318" s="200">
        <v>5</v>
      </c>
      <c r="B318" s="39" t="s">
        <v>306</v>
      </c>
      <c r="C318" s="377">
        <f>Mat!C68</f>
        <v>0</v>
      </c>
      <c r="D318" s="377">
        <f>Mat!D68</f>
        <v>0</v>
      </c>
      <c r="E318" s="375">
        <f>Mat!E68</f>
        <v>0</v>
      </c>
      <c r="F318" s="189">
        <f t="shared" si="80"/>
        <v>0</v>
      </c>
      <c r="G318" s="122"/>
      <c r="H318" s="122"/>
      <c r="I318" s="122"/>
      <c r="J318" s="275"/>
      <c r="K318" s="282"/>
      <c r="L318" s="122"/>
      <c r="M318" s="122"/>
      <c r="N318" s="122"/>
      <c r="O318" s="122"/>
      <c r="P318" s="122"/>
      <c r="Q318" s="122"/>
      <c r="R318" s="122"/>
      <c r="S318" s="122"/>
      <c r="T318" s="388">
        <f t="shared" si="81"/>
        <v>0</v>
      </c>
      <c r="V318" s="388">
        <f t="shared" si="79"/>
        <v>0</v>
      </c>
    </row>
    <row r="319" spans="1:28" hidden="1">
      <c r="A319" s="200">
        <v>6</v>
      </c>
      <c r="B319" s="39" t="s">
        <v>307</v>
      </c>
      <c r="C319" s="377">
        <f>Mat!C69</f>
        <v>0</v>
      </c>
      <c r="D319" s="377">
        <f>Mat!D69</f>
        <v>0</v>
      </c>
      <c r="E319" s="375">
        <f>Mat!E69</f>
        <v>0</v>
      </c>
      <c r="F319" s="189">
        <f t="shared" si="80"/>
        <v>0</v>
      </c>
      <c r="G319" s="122"/>
      <c r="H319" s="122"/>
      <c r="I319" s="122"/>
      <c r="J319" s="275"/>
      <c r="K319" s="282"/>
      <c r="L319" s="122"/>
      <c r="M319" s="122"/>
      <c r="N319" s="122"/>
      <c r="O319" s="122"/>
      <c r="P319" s="122"/>
      <c r="Q319" s="122"/>
      <c r="R319" s="122"/>
      <c r="S319" s="122"/>
      <c r="T319" s="388">
        <f t="shared" si="81"/>
        <v>0</v>
      </c>
      <c r="V319" s="388">
        <f t="shared" si="79"/>
        <v>0</v>
      </c>
    </row>
    <row r="320" spans="1:28" hidden="1">
      <c r="A320" s="200">
        <v>7</v>
      </c>
      <c r="B320" s="39" t="s">
        <v>308</v>
      </c>
      <c r="C320" s="377">
        <f>Mat!C70</f>
        <v>0</v>
      </c>
      <c r="D320" s="377">
        <f>Mat!D70</f>
        <v>0</v>
      </c>
      <c r="E320" s="375">
        <f>Mat!E70</f>
        <v>0</v>
      </c>
      <c r="F320" s="189">
        <f t="shared" si="80"/>
        <v>0</v>
      </c>
      <c r="G320" s="122"/>
      <c r="H320" s="122"/>
      <c r="I320" s="122"/>
      <c r="J320" s="275"/>
      <c r="K320" s="282"/>
      <c r="L320" s="122"/>
      <c r="M320" s="122"/>
      <c r="N320" s="122"/>
      <c r="O320" s="122"/>
      <c r="P320" s="122"/>
      <c r="Q320" s="122"/>
      <c r="R320" s="122"/>
      <c r="S320" s="122"/>
      <c r="T320" s="388">
        <f t="shared" si="81"/>
        <v>0</v>
      </c>
      <c r="V320" s="388">
        <f t="shared" si="79"/>
        <v>0</v>
      </c>
    </row>
    <row r="321" spans="1:22" hidden="1">
      <c r="A321" s="200">
        <v>8</v>
      </c>
      <c r="B321" s="39" t="s">
        <v>309</v>
      </c>
      <c r="C321" s="377">
        <f>Mat!C71</f>
        <v>0</v>
      </c>
      <c r="D321" s="377">
        <f>Mat!D71</f>
        <v>0</v>
      </c>
      <c r="E321" s="375">
        <f>Mat!E71</f>
        <v>0</v>
      </c>
      <c r="F321" s="189">
        <f t="shared" si="80"/>
        <v>0</v>
      </c>
      <c r="G321" s="122"/>
      <c r="H321" s="122"/>
      <c r="I321" s="122"/>
      <c r="J321" s="275"/>
      <c r="K321" s="282"/>
      <c r="L321" s="122"/>
      <c r="M321" s="122"/>
      <c r="N321" s="122"/>
      <c r="O321" s="122"/>
      <c r="P321" s="122"/>
      <c r="Q321" s="122"/>
      <c r="R321" s="122"/>
      <c r="S321" s="122"/>
      <c r="T321" s="388">
        <f t="shared" si="81"/>
        <v>0</v>
      </c>
      <c r="V321" s="388">
        <f t="shared" si="79"/>
        <v>0</v>
      </c>
    </row>
    <row r="322" spans="1:22" hidden="1">
      <c r="A322" s="200">
        <v>9</v>
      </c>
      <c r="B322" s="39" t="s">
        <v>310</v>
      </c>
      <c r="C322" s="377">
        <f>Mat!C72</f>
        <v>0</v>
      </c>
      <c r="D322" s="377">
        <f>Mat!D72</f>
        <v>0</v>
      </c>
      <c r="E322" s="375">
        <f>Mat!E72</f>
        <v>0</v>
      </c>
      <c r="F322" s="189">
        <f t="shared" si="80"/>
        <v>0</v>
      </c>
      <c r="G322" s="122"/>
      <c r="H322" s="122"/>
      <c r="I322" s="122"/>
      <c r="J322" s="275"/>
      <c r="K322" s="282"/>
      <c r="L322" s="122"/>
      <c r="M322" s="122"/>
      <c r="N322" s="122"/>
      <c r="O322" s="122"/>
      <c r="P322" s="122"/>
      <c r="Q322" s="122"/>
      <c r="R322" s="122"/>
      <c r="S322" s="122"/>
      <c r="T322" s="388">
        <f t="shared" si="81"/>
        <v>0</v>
      </c>
      <c r="V322" s="388">
        <f t="shared" si="79"/>
        <v>0</v>
      </c>
    </row>
    <row r="323" spans="1:22" hidden="1">
      <c r="A323" s="200">
        <v>10</v>
      </c>
      <c r="B323" s="39" t="s">
        <v>311</v>
      </c>
      <c r="C323" s="377">
        <f>Mat!C73</f>
        <v>0</v>
      </c>
      <c r="D323" s="377">
        <f>Mat!D73</f>
        <v>0</v>
      </c>
      <c r="E323" s="375">
        <f>Mat!E73</f>
        <v>0</v>
      </c>
      <c r="F323" s="189">
        <f t="shared" si="80"/>
        <v>0</v>
      </c>
      <c r="G323" s="122"/>
      <c r="H323" s="122"/>
      <c r="I323" s="122"/>
      <c r="J323" s="283"/>
      <c r="K323" s="280"/>
      <c r="L323" s="122"/>
      <c r="M323" s="122"/>
      <c r="N323" s="122"/>
      <c r="O323" s="122"/>
      <c r="P323" s="122"/>
      <c r="Q323" s="122"/>
      <c r="R323" s="122"/>
      <c r="S323" s="122"/>
      <c r="T323" s="388">
        <f t="shared" si="81"/>
        <v>0</v>
      </c>
      <c r="V323" s="388">
        <f t="shared" si="79"/>
        <v>0</v>
      </c>
    </row>
    <row r="324" spans="1:22" hidden="1">
      <c r="A324" s="200">
        <v>11</v>
      </c>
      <c r="B324" s="39" t="s">
        <v>342</v>
      </c>
      <c r="C324" s="377">
        <f>Mat!C74</f>
        <v>0</v>
      </c>
      <c r="D324" s="377">
        <f>Mat!D74</f>
        <v>0</v>
      </c>
      <c r="E324" s="375">
        <f>Mat!E74</f>
        <v>0</v>
      </c>
      <c r="F324" s="189">
        <f t="shared" si="80"/>
        <v>0</v>
      </c>
      <c r="G324" s="122"/>
      <c r="H324" s="122"/>
      <c r="I324" s="122"/>
      <c r="J324" s="275"/>
      <c r="K324" s="275"/>
      <c r="L324" s="122"/>
      <c r="M324" s="122"/>
      <c r="N324" s="122"/>
      <c r="O324" s="122"/>
      <c r="P324" s="122"/>
      <c r="Q324" s="122"/>
      <c r="R324" s="122"/>
      <c r="S324" s="122"/>
      <c r="T324" s="388">
        <f t="shared" si="81"/>
        <v>0</v>
      </c>
      <c r="V324" s="388">
        <f t="shared" si="79"/>
        <v>0</v>
      </c>
    </row>
    <row r="325" spans="1:22" hidden="1">
      <c r="A325" s="200">
        <v>12</v>
      </c>
      <c r="B325" s="39" t="s">
        <v>343</v>
      </c>
      <c r="C325" s="377">
        <f>Mat!C75</f>
        <v>0</v>
      </c>
      <c r="D325" s="377">
        <f>Mat!D75</f>
        <v>0</v>
      </c>
      <c r="E325" s="375">
        <f>Mat!E75</f>
        <v>0</v>
      </c>
      <c r="F325" s="189">
        <f t="shared" si="80"/>
        <v>0</v>
      </c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388">
        <f t="shared" si="81"/>
        <v>0</v>
      </c>
      <c r="V325" s="388">
        <f t="shared" si="79"/>
        <v>0</v>
      </c>
    </row>
    <row r="326" spans="1:22" hidden="1">
      <c r="A326" s="200">
        <v>13</v>
      </c>
      <c r="B326" s="39" t="s">
        <v>344</v>
      </c>
      <c r="C326" s="377">
        <f>Mat!C76</f>
        <v>0</v>
      </c>
      <c r="D326" s="377">
        <f>Mat!D76</f>
        <v>0</v>
      </c>
      <c r="E326" s="375">
        <f>Mat!E76</f>
        <v>0</v>
      </c>
      <c r="F326" s="189">
        <f t="shared" si="80"/>
        <v>0</v>
      </c>
      <c r="G326" s="122"/>
      <c r="L326" s="122"/>
      <c r="M326" s="122"/>
      <c r="N326" s="122"/>
      <c r="O326" s="122"/>
      <c r="P326" s="122"/>
      <c r="Q326" s="122"/>
      <c r="R326" s="122"/>
      <c r="S326" s="122"/>
      <c r="T326" s="388">
        <f t="shared" si="81"/>
        <v>0</v>
      </c>
      <c r="V326" s="388">
        <f t="shared" si="79"/>
        <v>0</v>
      </c>
    </row>
    <row r="327" spans="1:22" hidden="1">
      <c r="A327" s="200">
        <v>14</v>
      </c>
      <c r="B327" s="39" t="s">
        <v>345</v>
      </c>
      <c r="C327" s="377">
        <f>Mat!C77</f>
        <v>0</v>
      </c>
      <c r="D327" s="377">
        <f>Mat!D77</f>
        <v>0</v>
      </c>
      <c r="E327" s="375">
        <f>Mat!E77</f>
        <v>0</v>
      </c>
      <c r="F327" s="189">
        <f t="shared" si="80"/>
        <v>0</v>
      </c>
      <c r="G327" s="122"/>
      <c r="L327" s="122"/>
      <c r="M327" s="122"/>
      <c r="N327" s="122"/>
      <c r="O327" s="122"/>
      <c r="P327" s="122"/>
      <c r="Q327" s="122"/>
      <c r="R327" s="122"/>
      <c r="S327" s="122"/>
      <c r="T327" s="388">
        <f t="shared" si="81"/>
        <v>0</v>
      </c>
      <c r="V327" s="388">
        <f t="shared" si="79"/>
        <v>0</v>
      </c>
    </row>
    <row r="328" spans="1:22" hidden="1">
      <c r="A328" s="200">
        <v>15</v>
      </c>
      <c r="B328" s="39" t="s">
        <v>346</v>
      </c>
      <c r="C328" s="377">
        <f>Mat!C78</f>
        <v>0</v>
      </c>
      <c r="D328" s="377">
        <f>Mat!D78</f>
        <v>0</v>
      </c>
      <c r="E328" s="375">
        <f>Mat!E78</f>
        <v>0</v>
      </c>
      <c r="F328" s="189">
        <f t="shared" si="80"/>
        <v>0</v>
      </c>
      <c r="G328" s="122"/>
      <c r="L328" s="122"/>
      <c r="M328" s="122"/>
      <c r="N328" s="122"/>
      <c r="O328" s="122"/>
      <c r="P328" s="122"/>
      <c r="Q328" s="122"/>
      <c r="R328" s="122"/>
      <c r="S328" s="122"/>
      <c r="T328" s="388">
        <f t="shared" si="81"/>
        <v>0</v>
      </c>
      <c r="V328" s="388">
        <f t="shared" si="79"/>
        <v>0</v>
      </c>
    </row>
    <row r="329" spans="1:22" hidden="1">
      <c r="A329" s="200">
        <v>16</v>
      </c>
      <c r="B329" s="39" t="s">
        <v>347</v>
      </c>
      <c r="C329" s="377">
        <f>Mat!C79</f>
        <v>0</v>
      </c>
      <c r="D329" s="377">
        <f>Mat!D79</f>
        <v>0</v>
      </c>
      <c r="E329" s="375">
        <f>Mat!E79</f>
        <v>0</v>
      </c>
      <c r="F329" s="189">
        <f t="shared" si="80"/>
        <v>0</v>
      </c>
      <c r="G329" s="122"/>
      <c r="L329" s="122"/>
      <c r="M329" s="122"/>
      <c r="N329" s="122"/>
      <c r="O329" s="122"/>
      <c r="P329" s="122"/>
      <c r="Q329" s="122"/>
      <c r="R329" s="122"/>
      <c r="S329" s="122"/>
      <c r="T329" s="388">
        <f t="shared" si="81"/>
        <v>0</v>
      </c>
      <c r="V329" s="388">
        <f t="shared" si="79"/>
        <v>0</v>
      </c>
    </row>
    <row r="330" spans="1:22" hidden="1">
      <c r="A330" s="200">
        <v>17</v>
      </c>
      <c r="B330" s="39" t="s">
        <v>348</v>
      </c>
      <c r="C330" s="377">
        <f>Mat!C80</f>
        <v>0</v>
      </c>
      <c r="D330" s="377">
        <f>Mat!D80</f>
        <v>0</v>
      </c>
      <c r="E330" s="375">
        <f>Mat!E80</f>
        <v>0</v>
      </c>
      <c r="F330" s="189">
        <f t="shared" si="80"/>
        <v>0</v>
      </c>
      <c r="G330" s="122"/>
      <c r="L330" s="122"/>
      <c r="M330" s="122"/>
      <c r="N330" s="122"/>
      <c r="O330" s="122"/>
      <c r="P330" s="122"/>
      <c r="Q330" s="122"/>
      <c r="R330" s="122"/>
      <c r="S330" s="122"/>
      <c r="T330" s="388">
        <f t="shared" si="81"/>
        <v>0</v>
      </c>
      <c r="V330" s="388">
        <f t="shared" si="79"/>
        <v>0</v>
      </c>
    </row>
    <row r="331" spans="1:22" hidden="1">
      <c r="A331" s="200">
        <v>18</v>
      </c>
      <c r="B331" s="39" t="s">
        <v>349</v>
      </c>
      <c r="C331" s="377">
        <f>Mat!C81</f>
        <v>0</v>
      </c>
      <c r="D331" s="377">
        <f>Mat!D81</f>
        <v>0</v>
      </c>
      <c r="E331" s="375">
        <f>Mat!E81</f>
        <v>0</v>
      </c>
      <c r="F331" s="189">
        <f t="shared" si="80"/>
        <v>0</v>
      </c>
      <c r="G331" s="122"/>
      <c r="L331" s="122"/>
      <c r="M331" s="122"/>
      <c r="N331" s="122"/>
      <c r="O331" s="122"/>
      <c r="P331" s="122"/>
      <c r="Q331" s="122"/>
      <c r="R331" s="122"/>
      <c r="S331" s="122"/>
      <c r="T331" s="388">
        <f t="shared" si="81"/>
        <v>0</v>
      </c>
      <c r="V331" s="388">
        <f t="shared" si="79"/>
        <v>0</v>
      </c>
    </row>
    <row r="332" spans="1:22" hidden="1">
      <c r="A332" s="200">
        <v>19</v>
      </c>
      <c r="B332" s="39" t="s">
        <v>350</v>
      </c>
      <c r="C332" s="377">
        <f>Mat!C82</f>
        <v>0</v>
      </c>
      <c r="D332" s="377">
        <f>Mat!D82</f>
        <v>0</v>
      </c>
      <c r="E332" s="375">
        <f>Mat!E82</f>
        <v>0</v>
      </c>
      <c r="F332" s="189">
        <f t="shared" si="80"/>
        <v>0</v>
      </c>
      <c r="G332" s="122"/>
      <c r="L332" s="122"/>
      <c r="M332" s="122"/>
      <c r="N332" s="122"/>
      <c r="O332" s="122"/>
      <c r="P332" s="122"/>
      <c r="Q332" s="122"/>
      <c r="R332" s="122"/>
      <c r="S332" s="122"/>
      <c r="T332" s="388">
        <f t="shared" si="81"/>
        <v>0</v>
      </c>
      <c r="V332" s="388">
        <f t="shared" si="79"/>
        <v>0</v>
      </c>
    </row>
    <row r="333" spans="1:22" hidden="1">
      <c r="A333" s="200">
        <v>20</v>
      </c>
      <c r="B333" s="39" t="s">
        <v>351</v>
      </c>
      <c r="C333" s="377">
        <f>Mat!C83</f>
        <v>0</v>
      </c>
      <c r="D333" s="377">
        <f>Mat!D83</f>
        <v>0</v>
      </c>
      <c r="E333" s="375">
        <f>Mat!E83</f>
        <v>0</v>
      </c>
      <c r="F333" s="189">
        <f t="shared" si="80"/>
        <v>0</v>
      </c>
      <c r="G333" s="122"/>
      <c r="L333" s="122"/>
      <c r="M333" s="122"/>
      <c r="N333" s="122"/>
      <c r="O333" s="122"/>
      <c r="P333" s="122"/>
      <c r="Q333" s="122"/>
      <c r="R333" s="122"/>
      <c r="S333" s="122"/>
      <c r="T333" s="388">
        <f t="shared" si="81"/>
        <v>0</v>
      </c>
      <c r="V333" s="388">
        <f t="shared" si="79"/>
        <v>0</v>
      </c>
    </row>
    <row r="334" spans="1:22" hidden="1">
      <c r="A334" s="200">
        <v>21</v>
      </c>
      <c r="B334" s="39" t="s">
        <v>352</v>
      </c>
      <c r="C334" s="377">
        <f>Mat!C84</f>
        <v>0</v>
      </c>
      <c r="D334" s="377">
        <f>Mat!D84</f>
        <v>0</v>
      </c>
      <c r="E334" s="375">
        <f>Mat!E84</f>
        <v>0</v>
      </c>
      <c r="F334" s="189">
        <f t="shared" si="80"/>
        <v>0</v>
      </c>
      <c r="G334" s="122"/>
      <c r="L334" s="122"/>
      <c r="M334" s="122"/>
      <c r="N334" s="122"/>
      <c r="O334" s="122"/>
      <c r="P334" s="122"/>
      <c r="Q334" s="122"/>
      <c r="R334" s="122"/>
      <c r="S334" s="122"/>
      <c r="T334" s="388">
        <f t="shared" si="81"/>
        <v>0</v>
      </c>
      <c r="V334" s="388">
        <f t="shared" si="79"/>
        <v>0</v>
      </c>
    </row>
    <row r="335" spans="1:22" hidden="1">
      <c r="A335" s="200">
        <v>22</v>
      </c>
      <c r="B335" s="39" t="s">
        <v>353</v>
      </c>
      <c r="C335" s="377">
        <f>Mat!C85</f>
        <v>0</v>
      </c>
      <c r="D335" s="377">
        <f>Mat!D85</f>
        <v>0</v>
      </c>
      <c r="E335" s="375">
        <f>Mat!E85</f>
        <v>0</v>
      </c>
      <c r="F335" s="189">
        <f t="shared" si="80"/>
        <v>0</v>
      </c>
      <c r="G335" s="122"/>
      <c r="L335" s="122"/>
      <c r="M335" s="122"/>
      <c r="N335" s="122"/>
      <c r="O335" s="122"/>
      <c r="P335" s="122"/>
      <c r="Q335" s="122"/>
      <c r="R335" s="122"/>
      <c r="S335" s="122"/>
      <c r="T335" s="388">
        <f t="shared" si="81"/>
        <v>0</v>
      </c>
      <c r="V335" s="388">
        <f t="shared" si="79"/>
        <v>0</v>
      </c>
    </row>
    <row r="336" spans="1:22" hidden="1">
      <c r="A336" s="200">
        <v>23</v>
      </c>
      <c r="B336" s="39" t="s">
        <v>354</v>
      </c>
      <c r="C336" s="377">
        <f>Mat!C86</f>
        <v>0</v>
      </c>
      <c r="D336" s="377">
        <f>Mat!D86</f>
        <v>0</v>
      </c>
      <c r="E336" s="375">
        <f>Mat!E86</f>
        <v>0</v>
      </c>
      <c r="F336" s="189">
        <f t="shared" si="80"/>
        <v>0</v>
      </c>
      <c r="G336" s="122"/>
      <c r="L336" s="122"/>
      <c r="M336" s="122"/>
      <c r="N336" s="122"/>
      <c r="O336" s="122"/>
      <c r="P336" s="122"/>
      <c r="Q336" s="122"/>
      <c r="R336" s="122"/>
      <c r="S336" s="122"/>
      <c r="T336" s="388">
        <f t="shared" si="81"/>
        <v>0</v>
      </c>
      <c r="V336" s="388">
        <f t="shared" si="79"/>
        <v>0</v>
      </c>
    </row>
    <row r="337" spans="1:28" hidden="1">
      <c r="A337" s="200">
        <v>24</v>
      </c>
      <c r="B337" s="39" t="s">
        <v>355</v>
      </c>
      <c r="C337" s="377">
        <f>Mat!C87</f>
        <v>0</v>
      </c>
      <c r="D337" s="377">
        <f>Mat!D87</f>
        <v>0</v>
      </c>
      <c r="E337" s="375">
        <f>Mat!E87</f>
        <v>0</v>
      </c>
      <c r="F337" s="189">
        <f t="shared" si="80"/>
        <v>0</v>
      </c>
      <c r="G337" s="122"/>
      <c r="L337" s="122"/>
      <c r="M337" s="122"/>
      <c r="N337" s="122"/>
      <c r="O337" s="122"/>
      <c r="P337" s="122"/>
      <c r="Q337" s="122"/>
      <c r="R337" s="122"/>
      <c r="S337" s="122"/>
      <c r="T337" s="388">
        <f t="shared" si="81"/>
        <v>0</v>
      </c>
      <c r="V337" s="388">
        <f t="shared" si="79"/>
        <v>0</v>
      </c>
    </row>
    <row r="338" spans="1:28" ht="15.75" hidden="1" thickBot="1">
      <c r="A338" s="266">
        <v>25</v>
      </c>
      <c r="B338" s="289" t="s">
        <v>356</v>
      </c>
      <c r="C338" s="415">
        <f>Mat!C88</f>
        <v>0</v>
      </c>
      <c r="D338" s="415">
        <f>Mat!D88</f>
        <v>0</v>
      </c>
      <c r="E338" s="378">
        <f>Mat!E88</f>
        <v>0</v>
      </c>
      <c r="F338" s="195">
        <f t="shared" si="80"/>
        <v>0</v>
      </c>
      <c r="G338" s="122"/>
      <c r="L338" s="122"/>
      <c r="M338" s="122"/>
      <c r="N338" s="122"/>
      <c r="O338" s="122"/>
      <c r="P338" s="122"/>
      <c r="Q338" s="122"/>
      <c r="R338" s="122"/>
      <c r="S338" s="122"/>
      <c r="T338" s="388">
        <f t="shared" si="81"/>
        <v>0</v>
      </c>
      <c r="V338" s="388">
        <f t="shared" si="79"/>
        <v>0</v>
      </c>
    </row>
    <row r="339" spans="1:28" hidden="1">
      <c r="B339" s="280"/>
      <c r="C339" s="37"/>
      <c r="D339" s="37"/>
      <c r="E339" s="37"/>
      <c r="F339" s="37"/>
      <c r="G339" s="37"/>
    </row>
    <row r="340" spans="1:28" hidden="1">
      <c r="A340" s="281" t="s">
        <v>402</v>
      </c>
      <c r="B340" s="282"/>
      <c r="C340" s="4"/>
      <c r="D340" s="37"/>
      <c r="E340" s="37"/>
      <c r="F340" s="37"/>
      <c r="G340" s="37"/>
      <c r="H340" s="37"/>
    </row>
    <row r="341" spans="1:28" ht="19.5" hidden="1" thickBot="1">
      <c r="A341" s="281" t="s">
        <v>20</v>
      </c>
      <c r="B341" s="286" t="s">
        <v>16</v>
      </c>
      <c r="C341" s="290" t="s">
        <v>398</v>
      </c>
      <c r="D341" s="127"/>
      <c r="E341" s="127"/>
      <c r="F341" s="127"/>
      <c r="G341" s="224"/>
      <c r="H341" s="224"/>
      <c r="I341" s="224"/>
      <c r="J341" s="224"/>
      <c r="K341" s="224"/>
    </row>
    <row r="342" spans="1:28" ht="24.95" hidden="1" customHeight="1">
      <c r="A342" s="583" t="s">
        <v>2</v>
      </c>
      <c r="B342" s="585" t="s">
        <v>406</v>
      </c>
      <c r="C342" s="48" t="s">
        <v>395</v>
      </c>
      <c r="D342" s="48" t="s">
        <v>407</v>
      </c>
      <c r="E342" s="48" t="s">
        <v>397</v>
      </c>
      <c r="F342" s="626" t="s">
        <v>19</v>
      </c>
      <c r="H342" s="122"/>
      <c r="I342" s="122"/>
      <c r="J342" s="122"/>
      <c r="K342" s="122"/>
      <c r="R342" s="268"/>
      <c r="S342" s="268"/>
      <c r="T342" s="389" t="s">
        <v>3</v>
      </c>
      <c r="V342" s="624" t="s">
        <v>19</v>
      </c>
      <c r="Y342" s="268"/>
      <c r="Z342" s="268"/>
      <c r="AA342" s="268"/>
      <c r="AB342" s="268"/>
    </row>
    <row r="343" spans="1:28" ht="24.95" hidden="1" customHeight="1" thickBot="1">
      <c r="A343" s="584"/>
      <c r="B343" s="586"/>
      <c r="C343" s="138" t="s">
        <v>408</v>
      </c>
      <c r="D343" s="138" t="s">
        <v>408</v>
      </c>
      <c r="E343" s="139" t="s">
        <v>409</v>
      </c>
      <c r="F343" s="590"/>
      <c r="H343" s="4"/>
      <c r="I343" s="4"/>
      <c r="J343" s="4"/>
      <c r="K343" s="4"/>
      <c r="R343" s="268"/>
      <c r="S343" s="268"/>
      <c r="T343" s="390" t="s">
        <v>110</v>
      </c>
      <c r="V343" s="625"/>
      <c r="Y343" s="268"/>
      <c r="Z343" s="268"/>
      <c r="AA343" s="268"/>
      <c r="AB343" s="268"/>
    </row>
    <row r="344" spans="1:28" hidden="1">
      <c r="A344" s="294">
        <v>1</v>
      </c>
      <c r="B344" s="295" t="s">
        <v>190</v>
      </c>
      <c r="C344" s="373">
        <f>Mat!C106</f>
        <v>0</v>
      </c>
      <c r="D344" s="373">
        <f>Mat!D106</f>
        <v>0</v>
      </c>
      <c r="E344" s="374">
        <f>Mat!E106</f>
        <v>0</v>
      </c>
      <c r="F344" s="187">
        <f>V344</f>
        <v>0</v>
      </c>
      <c r="G344" s="122"/>
      <c r="H344" s="4"/>
      <c r="I344" s="4"/>
      <c r="J344" s="4"/>
      <c r="K344" s="4"/>
      <c r="N344" s="122"/>
      <c r="O344" s="122"/>
      <c r="P344" s="122"/>
      <c r="Q344" s="122"/>
      <c r="R344" s="122"/>
      <c r="S344" s="122"/>
      <c r="T344" s="388">
        <f>IF(D344=0,0,ROUNDDOWN(C344/D344,1))</f>
        <v>0</v>
      </c>
      <c r="V344" s="388">
        <f t="shared" ref="V344:V368" si="82">IF(OR(C344=0,D344=0),0,IF(T344&lt;0.1,1,IF(E344=0,VLOOKUP(T344,vnenw,2),IF(E344=10,VLOOKUP(T344,vnenw,3),IF(E344=20,VLOOKUP(T344,vnenw,4),IF(E344=30,VLOOKUP(T344,vnenw,5),IF(E344=40,VLOOKUP(T344,vnenw,6),IF(E344=50,VLOOKUP(T344,vnenw,7)))))))))</f>
        <v>0</v>
      </c>
    </row>
    <row r="345" spans="1:28" hidden="1">
      <c r="A345" s="296">
        <v>2</v>
      </c>
      <c r="B345" s="205" t="s">
        <v>191</v>
      </c>
      <c r="C345" s="377">
        <f>Mat!C107</f>
        <v>0</v>
      </c>
      <c r="D345" s="377">
        <f>Mat!D107</f>
        <v>0</v>
      </c>
      <c r="E345" s="375">
        <f>Mat!E107</f>
        <v>0</v>
      </c>
      <c r="F345" s="189">
        <f t="shared" ref="F345:F368" si="83">V345</f>
        <v>0</v>
      </c>
      <c r="G345" s="122"/>
      <c r="H345" s="4"/>
      <c r="I345" s="4"/>
      <c r="J345" s="4"/>
      <c r="K345" s="4"/>
      <c r="N345" s="122"/>
      <c r="O345" s="122"/>
      <c r="P345" s="122"/>
      <c r="Q345" s="122"/>
      <c r="R345" s="122"/>
      <c r="S345" s="122"/>
      <c r="T345" s="388">
        <f t="shared" ref="T345:T368" si="84">IF(D345=0,0,ROUNDDOWN(C345/D345,1))</f>
        <v>0</v>
      </c>
      <c r="V345" s="388">
        <f t="shared" si="82"/>
        <v>0</v>
      </c>
    </row>
    <row r="346" spans="1:28" hidden="1">
      <c r="A346" s="296">
        <v>3</v>
      </c>
      <c r="B346" s="205" t="s">
        <v>192</v>
      </c>
      <c r="C346" s="377">
        <f>Mat!C108</f>
        <v>0</v>
      </c>
      <c r="D346" s="377">
        <f>Mat!D108</f>
        <v>0</v>
      </c>
      <c r="E346" s="375">
        <f>Mat!E108</f>
        <v>0</v>
      </c>
      <c r="F346" s="189">
        <f t="shared" si="83"/>
        <v>0</v>
      </c>
      <c r="G346" s="122"/>
      <c r="H346" s="4"/>
      <c r="I346" s="4"/>
      <c r="J346" s="4"/>
      <c r="K346" s="4"/>
      <c r="N346" s="122"/>
      <c r="O346" s="122"/>
      <c r="P346" s="122"/>
      <c r="Q346" s="122"/>
      <c r="R346" s="122"/>
      <c r="S346" s="122"/>
      <c r="T346" s="388">
        <f t="shared" si="84"/>
        <v>0</v>
      </c>
      <c r="V346" s="388">
        <f t="shared" si="82"/>
        <v>0</v>
      </c>
    </row>
    <row r="347" spans="1:28" hidden="1">
      <c r="A347" s="296">
        <v>4</v>
      </c>
      <c r="B347" s="205" t="s">
        <v>312</v>
      </c>
      <c r="C347" s="377">
        <f>Mat!C109</f>
        <v>0</v>
      </c>
      <c r="D347" s="377">
        <f>Mat!D109</f>
        <v>0</v>
      </c>
      <c r="E347" s="375">
        <f>Mat!E109</f>
        <v>0</v>
      </c>
      <c r="F347" s="189">
        <f t="shared" si="83"/>
        <v>0</v>
      </c>
      <c r="G347" s="122"/>
      <c r="H347" s="4"/>
      <c r="I347" s="4"/>
      <c r="J347" s="4"/>
      <c r="K347" s="4"/>
      <c r="N347" s="122"/>
      <c r="O347" s="122"/>
      <c r="P347" s="122"/>
      <c r="Q347" s="122"/>
      <c r="R347" s="122"/>
      <c r="S347" s="122"/>
      <c r="T347" s="388">
        <f t="shared" si="84"/>
        <v>0</v>
      </c>
      <c r="V347" s="388">
        <f t="shared" si="82"/>
        <v>0</v>
      </c>
    </row>
    <row r="348" spans="1:28" hidden="1">
      <c r="A348" s="296">
        <v>5</v>
      </c>
      <c r="B348" s="205" t="s">
        <v>313</v>
      </c>
      <c r="C348" s="377">
        <f>Mat!C110</f>
        <v>0</v>
      </c>
      <c r="D348" s="377">
        <f>Mat!D110</f>
        <v>0</v>
      </c>
      <c r="E348" s="375">
        <f>Mat!E110</f>
        <v>0</v>
      </c>
      <c r="F348" s="189">
        <f t="shared" si="83"/>
        <v>0</v>
      </c>
      <c r="G348" s="122"/>
      <c r="H348" s="4"/>
      <c r="I348" s="4"/>
      <c r="J348" s="4"/>
      <c r="K348" s="4"/>
      <c r="N348" s="122"/>
      <c r="O348" s="122"/>
      <c r="P348" s="122"/>
      <c r="Q348" s="122"/>
      <c r="R348" s="122"/>
      <c r="S348" s="122"/>
      <c r="T348" s="388">
        <f t="shared" si="84"/>
        <v>0</v>
      </c>
      <c r="V348" s="388">
        <f t="shared" si="82"/>
        <v>0</v>
      </c>
    </row>
    <row r="349" spans="1:28" hidden="1">
      <c r="A349" s="296">
        <v>6</v>
      </c>
      <c r="B349" s="205" t="s">
        <v>314</v>
      </c>
      <c r="C349" s="377">
        <f>Mat!C111</f>
        <v>0</v>
      </c>
      <c r="D349" s="377">
        <f>Mat!D111</f>
        <v>0</v>
      </c>
      <c r="E349" s="375">
        <f>Mat!E111</f>
        <v>0</v>
      </c>
      <c r="F349" s="189">
        <f t="shared" si="83"/>
        <v>0</v>
      </c>
      <c r="G349" s="122"/>
      <c r="H349" s="4"/>
      <c r="I349" s="4"/>
      <c r="J349" s="4"/>
      <c r="K349" s="4"/>
      <c r="N349" s="122"/>
      <c r="O349" s="122"/>
      <c r="P349" s="122"/>
      <c r="Q349" s="122"/>
      <c r="R349" s="122"/>
      <c r="S349" s="122"/>
      <c r="T349" s="388">
        <f t="shared" si="84"/>
        <v>0</v>
      </c>
      <c r="V349" s="388">
        <f t="shared" si="82"/>
        <v>0</v>
      </c>
    </row>
    <row r="350" spans="1:28" hidden="1">
      <c r="A350" s="296">
        <v>7</v>
      </c>
      <c r="B350" s="205" t="s">
        <v>315</v>
      </c>
      <c r="C350" s="377">
        <f>Mat!C112</f>
        <v>0</v>
      </c>
      <c r="D350" s="377">
        <f>Mat!D112</f>
        <v>0</v>
      </c>
      <c r="E350" s="375">
        <f>Mat!E112</f>
        <v>0</v>
      </c>
      <c r="F350" s="189">
        <f t="shared" si="83"/>
        <v>0</v>
      </c>
      <c r="G350" s="122"/>
      <c r="H350" s="4"/>
      <c r="I350" s="4"/>
      <c r="J350" s="4"/>
      <c r="K350" s="4"/>
      <c r="N350" s="122"/>
      <c r="O350" s="122"/>
      <c r="P350" s="122"/>
      <c r="Q350" s="122"/>
      <c r="R350" s="122"/>
      <c r="S350" s="122"/>
      <c r="T350" s="388">
        <f t="shared" si="84"/>
        <v>0</v>
      </c>
      <c r="V350" s="388">
        <f t="shared" si="82"/>
        <v>0</v>
      </c>
    </row>
    <row r="351" spans="1:28" hidden="1">
      <c r="A351" s="296">
        <v>8</v>
      </c>
      <c r="B351" s="205" t="s">
        <v>316</v>
      </c>
      <c r="C351" s="377">
        <f>Mat!C113</f>
        <v>0</v>
      </c>
      <c r="D351" s="377">
        <f>Mat!D113</f>
        <v>0</v>
      </c>
      <c r="E351" s="375">
        <f>Mat!E113</f>
        <v>0</v>
      </c>
      <c r="F351" s="189">
        <f t="shared" si="83"/>
        <v>0</v>
      </c>
      <c r="G351" s="122"/>
      <c r="H351" s="4"/>
      <c r="I351" s="4"/>
      <c r="J351" s="4"/>
      <c r="K351" s="4"/>
      <c r="N351" s="122"/>
      <c r="O351" s="122"/>
      <c r="P351" s="122"/>
      <c r="Q351" s="122"/>
      <c r="R351" s="122"/>
      <c r="S351" s="122"/>
      <c r="T351" s="388">
        <f t="shared" si="84"/>
        <v>0</v>
      </c>
      <c r="V351" s="388">
        <f t="shared" si="82"/>
        <v>0</v>
      </c>
    </row>
    <row r="352" spans="1:28" hidden="1">
      <c r="A352" s="296">
        <v>9</v>
      </c>
      <c r="B352" s="205" t="s">
        <v>317</v>
      </c>
      <c r="C352" s="377">
        <f>Mat!C114</f>
        <v>0</v>
      </c>
      <c r="D352" s="377">
        <f>Mat!D114</f>
        <v>0</v>
      </c>
      <c r="E352" s="375">
        <f>Mat!E114</f>
        <v>0</v>
      </c>
      <c r="F352" s="189">
        <f t="shared" si="83"/>
        <v>0</v>
      </c>
      <c r="G352" s="122"/>
      <c r="H352" s="4"/>
      <c r="I352" s="4"/>
      <c r="J352" s="4"/>
      <c r="K352" s="4"/>
      <c r="N352" s="122"/>
      <c r="O352" s="122"/>
      <c r="P352" s="122"/>
      <c r="Q352" s="122"/>
      <c r="R352" s="122"/>
      <c r="S352" s="122"/>
      <c r="T352" s="388">
        <f t="shared" si="84"/>
        <v>0</v>
      </c>
      <c r="V352" s="388">
        <f t="shared" si="82"/>
        <v>0</v>
      </c>
    </row>
    <row r="353" spans="1:22" hidden="1">
      <c r="A353" s="296">
        <v>10</v>
      </c>
      <c r="B353" s="205" t="s">
        <v>318</v>
      </c>
      <c r="C353" s="377">
        <f>Mat!C115</f>
        <v>0</v>
      </c>
      <c r="D353" s="377">
        <f>Mat!D115</f>
        <v>0</v>
      </c>
      <c r="E353" s="375">
        <f>Mat!E115</f>
        <v>0</v>
      </c>
      <c r="F353" s="189">
        <f t="shared" si="83"/>
        <v>0</v>
      </c>
      <c r="G353" s="122"/>
      <c r="H353" s="37"/>
      <c r="I353" s="37"/>
      <c r="J353" s="37"/>
      <c r="K353" s="37"/>
      <c r="N353" s="122"/>
      <c r="O353" s="122"/>
      <c r="P353" s="122"/>
      <c r="Q353" s="122"/>
      <c r="R353" s="122"/>
      <c r="S353" s="122"/>
      <c r="T353" s="388">
        <f t="shared" si="84"/>
        <v>0</v>
      </c>
      <c r="V353" s="388">
        <f t="shared" si="82"/>
        <v>0</v>
      </c>
    </row>
    <row r="354" spans="1:22" hidden="1">
      <c r="A354" s="296">
        <v>11</v>
      </c>
      <c r="B354" s="205" t="s">
        <v>357</v>
      </c>
      <c r="C354" s="377">
        <f>Mat!C116</f>
        <v>0</v>
      </c>
      <c r="D354" s="377">
        <f>Mat!D116</f>
        <v>0</v>
      </c>
      <c r="E354" s="375">
        <f>Mat!E116</f>
        <v>0</v>
      </c>
      <c r="F354" s="189">
        <f t="shared" si="83"/>
        <v>0</v>
      </c>
      <c r="G354" s="122"/>
      <c r="H354" s="275"/>
      <c r="I354" s="275"/>
      <c r="J354" s="275"/>
      <c r="K354" s="275"/>
      <c r="N354" s="122"/>
      <c r="O354" s="122"/>
      <c r="P354" s="122"/>
      <c r="Q354" s="122"/>
      <c r="R354" s="122"/>
      <c r="S354" s="122"/>
      <c r="T354" s="388">
        <f t="shared" si="84"/>
        <v>0</v>
      </c>
      <c r="V354" s="388">
        <f t="shared" si="82"/>
        <v>0</v>
      </c>
    </row>
    <row r="355" spans="1:22" hidden="1">
      <c r="A355" s="296">
        <v>12</v>
      </c>
      <c r="B355" s="205" t="s">
        <v>358</v>
      </c>
      <c r="C355" s="377">
        <f>Mat!C117</f>
        <v>0</v>
      </c>
      <c r="D355" s="377">
        <f>Mat!D117</f>
        <v>0</v>
      </c>
      <c r="E355" s="375">
        <f>Mat!E117</f>
        <v>0</v>
      </c>
      <c r="F355" s="189">
        <f t="shared" si="83"/>
        <v>0</v>
      </c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388">
        <f t="shared" si="84"/>
        <v>0</v>
      </c>
      <c r="V355" s="388">
        <f t="shared" si="82"/>
        <v>0</v>
      </c>
    </row>
    <row r="356" spans="1:22" hidden="1">
      <c r="A356" s="296">
        <v>13</v>
      </c>
      <c r="B356" s="205" t="s">
        <v>359</v>
      </c>
      <c r="C356" s="377">
        <f>Mat!C118</f>
        <v>0</v>
      </c>
      <c r="D356" s="377">
        <f>Mat!D118</f>
        <v>0</v>
      </c>
      <c r="E356" s="375">
        <f>Mat!E118</f>
        <v>0</v>
      </c>
      <c r="F356" s="189">
        <f t="shared" si="83"/>
        <v>0</v>
      </c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388">
        <f t="shared" si="84"/>
        <v>0</v>
      </c>
      <c r="V356" s="388">
        <f t="shared" si="82"/>
        <v>0</v>
      </c>
    </row>
    <row r="357" spans="1:22" hidden="1">
      <c r="A357" s="296">
        <v>14</v>
      </c>
      <c r="B357" s="205" t="s">
        <v>360</v>
      </c>
      <c r="C357" s="377">
        <f>Mat!C119</f>
        <v>0</v>
      </c>
      <c r="D357" s="377">
        <f>Mat!D119</f>
        <v>0</v>
      </c>
      <c r="E357" s="375">
        <f>Mat!E119</f>
        <v>0</v>
      </c>
      <c r="F357" s="189">
        <f t="shared" si="83"/>
        <v>0</v>
      </c>
      <c r="G357" s="122"/>
      <c r="H357" s="122"/>
      <c r="I357" s="4"/>
      <c r="J357" s="275"/>
      <c r="K357" s="275"/>
      <c r="L357" s="122"/>
      <c r="M357" s="122"/>
      <c r="N357" s="122"/>
      <c r="O357" s="122"/>
      <c r="P357" s="122"/>
      <c r="Q357" s="122"/>
      <c r="R357" s="122"/>
      <c r="S357" s="122"/>
      <c r="T357" s="388">
        <f t="shared" si="84"/>
        <v>0</v>
      </c>
      <c r="V357" s="388">
        <f t="shared" si="82"/>
        <v>0</v>
      </c>
    </row>
    <row r="358" spans="1:22" hidden="1">
      <c r="A358" s="296">
        <v>15</v>
      </c>
      <c r="B358" s="205" t="s">
        <v>361</v>
      </c>
      <c r="C358" s="377">
        <f>Mat!C120</f>
        <v>0</v>
      </c>
      <c r="D358" s="377">
        <f>Mat!D120</f>
        <v>0</v>
      </c>
      <c r="E358" s="375">
        <f>Mat!E120</f>
        <v>0</v>
      </c>
      <c r="F358" s="189">
        <f t="shared" si="83"/>
        <v>0</v>
      </c>
      <c r="G358" s="122"/>
      <c r="H358" s="122"/>
      <c r="I358" s="4"/>
      <c r="J358" s="275"/>
      <c r="K358" s="275"/>
      <c r="L358" s="122"/>
      <c r="M358" s="122"/>
      <c r="N358" s="122"/>
      <c r="O358" s="122"/>
      <c r="P358" s="122"/>
      <c r="Q358" s="122"/>
      <c r="R358" s="122"/>
      <c r="S358" s="122"/>
      <c r="T358" s="388">
        <f t="shared" si="84"/>
        <v>0</v>
      </c>
      <c r="V358" s="388">
        <f t="shared" si="82"/>
        <v>0</v>
      </c>
    </row>
    <row r="359" spans="1:22" hidden="1">
      <c r="A359" s="296">
        <v>16</v>
      </c>
      <c r="B359" s="205" t="s">
        <v>362</v>
      </c>
      <c r="C359" s="377">
        <f>Mat!C121</f>
        <v>0</v>
      </c>
      <c r="D359" s="377">
        <f>Mat!D121</f>
        <v>0</v>
      </c>
      <c r="E359" s="375">
        <f>Mat!E121</f>
        <v>0</v>
      </c>
      <c r="F359" s="189">
        <f t="shared" si="83"/>
        <v>0</v>
      </c>
      <c r="G359" s="122"/>
      <c r="H359" s="122"/>
      <c r="I359" s="4"/>
      <c r="J359" s="275"/>
      <c r="K359" s="275"/>
      <c r="L359" s="122"/>
      <c r="M359" s="122"/>
      <c r="N359" s="122"/>
      <c r="O359" s="122"/>
      <c r="P359" s="122"/>
      <c r="Q359" s="122"/>
      <c r="R359" s="122"/>
      <c r="S359" s="122"/>
      <c r="T359" s="388">
        <f t="shared" si="84"/>
        <v>0</v>
      </c>
      <c r="V359" s="388">
        <f t="shared" si="82"/>
        <v>0</v>
      </c>
    </row>
    <row r="360" spans="1:22" hidden="1">
      <c r="A360" s="296">
        <v>17</v>
      </c>
      <c r="B360" s="205" t="s">
        <v>363</v>
      </c>
      <c r="C360" s="377">
        <f>Mat!C122</f>
        <v>0</v>
      </c>
      <c r="D360" s="377">
        <f>Mat!D122</f>
        <v>0</v>
      </c>
      <c r="E360" s="375">
        <f>Mat!E122</f>
        <v>0</v>
      </c>
      <c r="F360" s="189">
        <f t="shared" si="83"/>
        <v>0</v>
      </c>
      <c r="G360" s="122"/>
      <c r="H360" s="122"/>
      <c r="I360" s="4"/>
      <c r="J360" s="275"/>
      <c r="K360" s="275"/>
      <c r="L360" s="122"/>
      <c r="M360" s="122"/>
      <c r="N360" s="122"/>
      <c r="O360" s="122"/>
      <c r="P360" s="122"/>
      <c r="Q360" s="122"/>
      <c r="R360" s="122"/>
      <c r="S360" s="122"/>
      <c r="T360" s="388">
        <f t="shared" si="84"/>
        <v>0</v>
      </c>
      <c r="V360" s="388">
        <f t="shared" si="82"/>
        <v>0</v>
      </c>
    </row>
    <row r="361" spans="1:22" hidden="1">
      <c r="A361" s="296">
        <v>18</v>
      </c>
      <c r="B361" s="205" t="s">
        <v>364</v>
      </c>
      <c r="C361" s="377">
        <f>Mat!C123</f>
        <v>0</v>
      </c>
      <c r="D361" s="377">
        <f>Mat!D123</f>
        <v>0</v>
      </c>
      <c r="E361" s="375">
        <f>Mat!E123</f>
        <v>0</v>
      </c>
      <c r="F361" s="189">
        <f t="shared" si="83"/>
        <v>0</v>
      </c>
      <c r="G361" s="122"/>
      <c r="H361" s="122"/>
      <c r="I361" s="4"/>
      <c r="J361" s="275"/>
      <c r="K361" s="275"/>
      <c r="L361" s="122"/>
      <c r="M361" s="122"/>
      <c r="N361" s="122"/>
      <c r="O361" s="122"/>
      <c r="P361" s="122"/>
      <c r="Q361" s="122"/>
      <c r="R361" s="122"/>
      <c r="S361" s="122"/>
      <c r="T361" s="388">
        <f t="shared" si="84"/>
        <v>0</v>
      </c>
      <c r="V361" s="388">
        <f t="shared" si="82"/>
        <v>0</v>
      </c>
    </row>
    <row r="362" spans="1:22" hidden="1">
      <c r="A362" s="296">
        <v>19</v>
      </c>
      <c r="B362" s="205" t="s">
        <v>365</v>
      </c>
      <c r="C362" s="377">
        <f>Mat!C124</f>
        <v>0</v>
      </c>
      <c r="D362" s="377">
        <f>Mat!D124</f>
        <v>0</v>
      </c>
      <c r="E362" s="375">
        <f>Mat!E124</f>
        <v>0</v>
      </c>
      <c r="F362" s="189">
        <f t="shared" si="83"/>
        <v>0</v>
      </c>
      <c r="G362" s="122"/>
      <c r="H362" s="122"/>
      <c r="I362" s="4"/>
      <c r="J362" s="275"/>
      <c r="K362" s="275"/>
      <c r="L362" s="122"/>
      <c r="M362" s="122"/>
      <c r="N362" s="122"/>
      <c r="O362" s="122"/>
      <c r="P362" s="122"/>
      <c r="Q362" s="122"/>
      <c r="R362" s="122"/>
      <c r="S362" s="122"/>
      <c r="T362" s="388">
        <f t="shared" si="84"/>
        <v>0</v>
      </c>
      <c r="V362" s="388">
        <f t="shared" si="82"/>
        <v>0</v>
      </c>
    </row>
    <row r="363" spans="1:22" hidden="1">
      <c r="A363" s="296">
        <v>20</v>
      </c>
      <c r="B363" s="205" t="s">
        <v>366</v>
      </c>
      <c r="C363" s="377">
        <f>Mat!C125</f>
        <v>0</v>
      </c>
      <c r="D363" s="377">
        <f>Mat!D125</f>
        <v>0</v>
      </c>
      <c r="E363" s="375">
        <f>Mat!E125</f>
        <v>0</v>
      </c>
      <c r="F363" s="189">
        <f t="shared" si="83"/>
        <v>0</v>
      </c>
      <c r="G363" s="122"/>
      <c r="H363" s="122"/>
      <c r="I363" s="4"/>
      <c r="J363" s="275"/>
      <c r="K363" s="275"/>
      <c r="L363" s="122"/>
      <c r="M363" s="122"/>
      <c r="N363" s="122"/>
      <c r="O363" s="122"/>
      <c r="P363" s="122"/>
      <c r="Q363" s="122"/>
      <c r="R363" s="122"/>
      <c r="S363" s="122"/>
      <c r="T363" s="388">
        <f t="shared" si="84"/>
        <v>0</v>
      </c>
      <c r="V363" s="388">
        <f t="shared" si="82"/>
        <v>0</v>
      </c>
    </row>
    <row r="364" spans="1:22" hidden="1">
      <c r="A364" s="296">
        <v>21</v>
      </c>
      <c r="B364" s="205" t="s">
        <v>367</v>
      </c>
      <c r="C364" s="377">
        <f>Mat!C126</f>
        <v>0</v>
      </c>
      <c r="D364" s="377">
        <f>Mat!D126</f>
        <v>0</v>
      </c>
      <c r="E364" s="375">
        <f>Mat!E126</f>
        <v>0</v>
      </c>
      <c r="F364" s="189">
        <f t="shared" si="83"/>
        <v>0</v>
      </c>
      <c r="G364" s="122"/>
      <c r="H364" s="122"/>
      <c r="I364" s="4"/>
      <c r="J364" s="275"/>
      <c r="K364" s="275"/>
      <c r="L364" s="122"/>
      <c r="M364" s="122"/>
      <c r="N364" s="122"/>
      <c r="O364" s="122"/>
      <c r="P364" s="122"/>
      <c r="Q364" s="122"/>
      <c r="R364" s="122"/>
      <c r="S364" s="122"/>
      <c r="T364" s="388">
        <f t="shared" si="84"/>
        <v>0</v>
      </c>
      <c r="V364" s="388">
        <f t="shared" si="82"/>
        <v>0</v>
      </c>
    </row>
    <row r="365" spans="1:22" hidden="1">
      <c r="A365" s="296">
        <v>22</v>
      </c>
      <c r="B365" s="205" t="s">
        <v>368</v>
      </c>
      <c r="C365" s="377">
        <f>Mat!C127</f>
        <v>0</v>
      </c>
      <c r="D365" s="377">
        <f>Mat!D127</f>
        <v>0</v>
      </c>
      <c r="E365" s="375">
        <f>Mat!E127</f>
        <v>0</v>
      </c>
      <c r="F365" s="189">
        <f t="shared" si="83"/>
        <v>0</v>
      </c>
      <c r="G365" s="122"/>
      <c r="H365" s="122"/>
      <c r="I365" s="4"/>
      <c r="J365" s="275"/>
      <c r="K365" s="275"/>
      <c r="L365" s="122"/>
      <c r="M365" s="122"/>
      <c r="N365" s="122"/>
      <c r="O365" s="122"/>
      <c r="P365" s="122"/>
      <c r="Q365" s="122"/>
      <c r="R365" s="122"/>
      <c r="S365" s="122"/>
      <c r="T365" s="388">
        <f t="shared" si="84"/>
        <v>0</v>
      </c>
      <c r="V365" s="388">
        <f t="shared" si="82"/>
        <v>0</v>
      </c>
    </row>
    <row r="366" spans="1:22" hidden="1">
      <c r="A366" s="296">
        <v>23</v>
      </c>
      <c r="B366" s="205" t="s">
        <v>369</v>
      </c>
      <c r="C366" s="377">
        <f>Mat!C128</f>
        <v>0</v>
      </c>
      <c r="D366" s="377">
        <f>Mat!D128</f>
        <v>0</v>
      </c>
      <c r="E366" s="375">
        <f>Mat!E128</f>
        <v>0</v>
      </c>
      <c r="F366" s="189">
        <f t="shared" si="83"/>
        <v>0</v>
      </c>
      <c r="G366" s="122"/>
      <c r="H366" s="122"/>
      <c r="I366" s="4"/>
      <c r="J366" s="275"/>
      <c r="K366" s="275"/>
      <c r="L366" s="122"/>
      <c r="M366" s="122"/>
      <c r="N366" s="122"/>
      <c r="O366" s="122"/>
      <c r="P366" s="122"/>
      <c r="Q366" s="122"/>
      <c r="R366" s="122"/>
      <c r="S366" s="122"/>
      <c r="T366" s="388">
        <f t="shared" si="84"/>
        <v>0</v>
      </c>
      <c r="V366" s="388">
        <f t="shared" si="82"/>
        <v>0</v>
      </c>
    </row>
    <row r="367" spans="1:22" hidden="1">
      <c r="A367" s="296">
        <v>24</v>
      </c>
      <c r="B367" s="205" t="s">
        <v>370</v>
      </c>
      <c r="C367" s="377">
        <f>Mat!C129</f>
        <v>0</v>
      </c>
      <c r="D367" s="377">
        <f>Mat!D129</f>
        <v>0</v>
      </c>
      <c r="E367" s="375">
        <f>Mat!E129</f>
        <v>0</v>
      </c>
      <c r="F367" s="189">
        <f t="shared" si="83"/>
        <v>0</v>
      </c>
      <c r="G367" s="122"/>
      <c r="H367" s="122"/>
      <c r="I367" s="4"/>
      <c r="J367" s="275"/>
      <c r="K367" s="275"/>
      <c r="L367" s="122"/>
      <c r="M367" s="122"/>
      <c r="N367" s="122"/>
      <c r="O367" s="122"/>
      <c r="P367" s="122"/>
      <c r="Q367" s="122"/>
      <c r="R367" s="122"/>
      <c r="S367" s="122"/>
      <c r="T367" s="388">
        <f t="shared" si="84"/>
        <v>0</v>
      </c>
      <c r="V367" s="388">
        <f t="shared" si="82"/>
        <v>0</v>
      </c>
    </row>
    <row r="368" spans="1:22" ht="15.75" hidden="1" thickBot="1">
      <c r="A368" s="297">
        <v>25</v>
      </c>
      <c r="B368" s="298" t="s">
        <v>371</v>
      </c>
      <c r="C368" s="415">
        <f>Mat!C130</f>
        <v>0</v>
      </c>
      <c r="D368" s="415">
        <f>Mat!D130</f>
        <v>0</v>
      </c>
      <c r="E368" s="378">
        <f>Mat!E130</f>
        <v>0</v>
      </c>
      <c r="F368" s="195">
        <f t="shared" si="83"/>
        <v>0</v>
      </c>
      <c r="G368" s="122"/>
      <c r="H368" s="122"/>
      <c r="I368" s="4"/>
      <c r="J368" s="275"/>
      <c r="K368" s="275"/>
      <c r="L368" s="122"/>
      <c r="M368" s="122"/>
      <c r="N368" s="122"/>
      <c r="O368" s="122"/>
      <c r="P368" s="122"/>
      <c r="Q368" s="122"/>
      <c r="R368" s="122"/>
      <c r="S368" s="122"/>
      <c r="T368" s="388">
        <f t="shared" si="84"/>
        <v>0</v>
      </c>
      <c r="V368" s="388">
        <f t="shared" si="82"/>
        <v>0</v>
      </c>
    </row>
    <row r="369" spans="1:28" hidden="1">
      <c r="B369" s="280"/>
      <c r="C369" s="37"/>
      <c r="D369" s="37"/>
      <c r="E369" s="37"/>
      <c r="F369" s="37"/>
      <c r="G369" s="37"/>
      <c r="H369" s="37"/>
    </row>
    <row r="370" spans="1:28" hidden="1">
      <c r="A370" s="281" t="s">
        <v>403</v>
      </c>
      <c r="B370" s="282"/>
      <c r="C370" s="4"/>
      <c r="D370" s="37"/>
      <c r="E370" s="37"/>
      <c r="F370" s="37"/>
      <c r="G370" s="37"/>
      <c r="H370" s="37"/>
      <c r="N370" s="299"/>
      <c r="O370" s="299"/>
      <c r="P370" s="300"/>
      <c r="Q370" s="301"/>
      <c r="R370" s="301"/>
      <c r="S370" s="301"/>
      <c r="T370" s="391"/>
      <c r="U370" s="391"/>
    </row>
    <row r="371" spans="1:28" ht="15.75" hidden="1" thickBot="1">
      <c r="A371" s="275" t="s">
        <v>21</v>
      </c>
      <c r="B371" s="286" t="s">
        <v>16</v>
      </c>
      <c r="C371" s="303" t="s">
        <v>404</v>
      </c>
      <c r="D371" s="127"/>
      <c r="E371" s="127"/>
      <c r="F371" s="127"/>
      <c r="G371" s="127"/>
      <c r="H371" s="127"/>
      <c r="I371" s="224"/>
      <c r="J371" s="224"/>
      <c r="K371" s="224"/>
      <c r="O371" s="299"/>
      <c r="P371" s="300"/>
      <c r="Q371" s="299"/>
      <c r="R371" s="299"/>
      <c r="S371" s="299"/>
      <c r="T371" s="392"/>
      <c r="U371" s="392"/>
    </row>
    <row r="372" spans="1:28" ht="24.95" hidden="1" customHeight="1">
      <c r="A372" s="583" t="s">
        <v>2</v>
      </c>
      <c r="B372" s="585" t="s">
        <v>406</v>
      </c>
      <c r="C372" s="48" t="s">
        <v>395</v>
      </c>
      <c r="D372" s="48" t="s">
        <v>411</v>
      </c>
      <c r="E372" s="48" t="s">
        <v>412</v>
      </c>
      <c r="F372" s="48" t="s">
        <v>413</v>
      </c>
      <c r="G372" s="48" t="s">
        <v>397</v>
      </c>
      <c r="H372" s="626" t="s">
        <v>111</v>
      </c>
      <c r="O372" s="299"/>
      <c r="P372" s="300"/>
      <c r="Q372" s="299"/>
      <c r="R372" s="304"/>
      <c r="S372" s="304"/>
      <c r="T372" s="384" t="s">
        <v>22</v>
      </c>
      <c r="U372" s="385" t="s">
        <v>23</v>
      </c>
      <c r="V372" s="624"/>
      <c r="Y372" s="268"/>
      <c r="Z372" s="268"/>
      <c r="AA372" s="268"/>
      <c r="AB372" s="268"/>
    </row>
    <row r="373" spans="1:28" ht="24.95" hidden="1" customHeight="1" thickBot="1">
      <c r="A373" s="584"/>
      <c r="B373" s="586"/>
      <c r="C373" s="138" t="s">
        <v>113</v>
      </c>
      <c r="D373" s="138" t="s">
        <v>114</v>
      </c>
      <c r="E373" s="138" t="s">
        <v>115</v>
      </c>
      <c r="F373" s="138" t="s">
        <v>116</v>
      </c>
      <c r="G373" s="139" t="s">
        <v>409</v>
      </c>
      <c r="H373" s="590"/>
      <c r="O373" s="299"/>
      <c r="P373" s="300"/>
      <c r="Q373" s="299"/>
      <c r="R373" s="304"/>
      <c r="S373" s="304"/>
      <c r="T373" s="393" t="s">
        <v>108</v>
      </c>
      <c r="U373" s="394" t="s">
        <v>110</v>
      </c>
      <c r="V373" s="625"/>
      <c r="Y373" s="268"/>
      <c r="Z373" s="268"/>
      <c r="AA373" s="268"/>
      <c r="AB373" s="268"/>
    </row>
    <row r="374" spans="1:28" hidden="1">
      <c r="A374" s="209">
        <v>1</v>
      </c>
      <c r="B374" s="40" t="s">
        <v>193</v>
      </c>
      <c r="C374" s="423">
        <f>Mat!C150</f>
        <v>0</v>
      </c>
      <c r="D374" s="423">
        <f>Mat!D150</f>
        <v>0</v>
      </c>
      <c r="E374" s="423">
        <f>Mat!E150</f>
        <v>0</v>
      </c>
      <c r="F374" s="423">
        <f>Mat!F150</f>
        <v>0</v>
      </c>
      <c r="G374" s="424">
        <f>Mat!G150</f>
        <v>0</v>
      </c>
      <c r="H374" s="187">
        <f>V374</f>
        <v>0</v>
      </c>
      <c r="I374" s="122"/>
      <c r="M374" s="122"/>
      <c r="N374" s="122"/>
      <c r="O374" s="300"/>
      <c r="P374" s="300"/>
      <c r="Q374" s="300"/>
      <c r="R374" s="300"/>
      <c r="S374" s="300"/>
      <c r="T374" s="388">
        <f>IF(D374=0,0,ROUNDDOWN(C374/D374,2))</f>
        <v>0</v>
      </c>
      <c r="U374" s="388">
        <f>IF(F374=0,0,ROUNDDOWN(E374/F374,2))</f>
        <v>0</v>
      </c>
      <c r="V374" s="388">
        <f>BO!M452</f>
        <v>0</v>
      </c>
    </row>
    <row r="375" spans="1:28" hidden="1">
      <c r="A375" s="200">
        <v>2</v>
      </c>
      <c r="B375" s="39" t="s">
        <v>194</v>
      </c>
      <c r="C375" s="377">
        <f>Mat!C151</f>
        <v>0</v>
      </c>
      <c r="D375" s="377">
        <f>Mat!D151</f>
        <v>0</v>
      </c>
      <c r="E375" s="377">
        <f>Mat!E151</f>
        <v>0</v>
      </c>
      <c r="F375" s="377">
        <f>Mat!F151</f>
        <v>0</v>
      </c>
      <c r="G375" s="375">
        <f>Mat!G151</f>
        <v>0</v>
      </c>
      <c r="H375" s="189">
        <f t="shared" ref="H375:H398" si="85">V375</f>
        <v>0</v>
      </c>
      <c r="I375" s="122"/>
      <c r="M375" s="122"/>
      <c r="N375" s="122"/>
      <c r="O375" s="300"/>
      <c r="P375" s="300"/>
      <c r="Q375" s="300"/>
      <c r="R375" s="300"/>
      <c r="S375" s="300"/>
      <c r="T375" s="388">
        <f t="shared" ref="T375:T398" si="86">IF(D375=0,0,ROUNDDOWN(C375/D375,2))</f>
        <v>0</v>
      </c>
      <c r="U375" s="388">
        <f t="shared" ref="U375:U398" si="87">IF(F375=0,0,ROUNDDOWN(E375/F375,2))</f>
        <v>0</v>
      </c>
      <c r="V375" s="388">
        <f>BO!M453</f>
        <v>0</v>
      </c>
    </row>
    <row r="376" spans="1:28" hidden="1">
      <c r="A376" s="200">
        <v>3</v>
      </c>
      <c r="B376" s="39" t="s">
        <v>195</v>
      </c>
      <c r="C376" s="377">
        <f>Mat!C152</f>
        <v>0</v>
      </c>
      <c r="D376" s="377">
        <f>Mat!D152</f>
        <v>0</v>
      </c>
      <c r="E376" s="377">
        <f>Mat!E152</f>
        <v>0</v>
      </c>
      <c r="F376" s="377">
        <f>Mat!F152</f>
        <v>0</v>
      </c>
      <c r="G376" s="375">
        <f>Mat!G152</f>
        <v>0</v>
      </c>
      <c r="H376" s="189">
        <f t="shared" si="85"/>
        <v>0</v>
      </c>
      <c r="I376" s="122"/>
      <c r="M376" s="122"/>
      <c r="N376" s="122"/>
      <c r="O376" s="300"/>
      <c r="P376" s="300"/>
      <c r="Q376" s="300"/>
      <c r="R376" s="300"/>
      <c r="S376" s="300"/>
      <c r="T376" s="388">
        <f t="shared" si="86"/>
        <v>0</v>
      </c>
      <c r="U376" s="388">
        <f t="shared" si="87"/>
        <v>0</v>
      </c>
      <c r="V376" s="388">
        <f>BO!M454</f>
        <v>0</v>
      </c>
    </row>
    <row r="377" spans="1:28" hidden="1">
      <c r="A377" s="200">
        <v>4</v>
      </c>
      <c r="B377" s="39" t="s">
        <v>319</v>
      </c>
      <c r="C377" s="377">
        <f>Mat!C153</f>
        <v>0</v>
      </c>
      <c r="D377" s="377">
        <f>Mat!D153</f>
        <v>0</v>
      </c>
      <c r="E377" s="377">
        <f>Mat!E153</f>
        <v>0</v>
      </c>
      <c r="F377" s="377">
        <f>Mat!F153</f>
        <v>0</v>
      </c>
      <c r="G377" s="375">
        <f>Mat!G153</f>
        <v>0</v>
      </c>
      <c r="H377" s="189">
        <f t="shared" si="85"/>
        <v>0</v>
      </c>
      <c r="I377" s="122"/>
      <c r="M377" s="122"/>
      <c r="N377" s="122"/>
      <c r="O377" s="300"/>
      <c r="P377" s="300"/>
      <c r="Q377" s="300"/>
      <c r="R377" s="300"/>
      <c r="S377" s="300"/>
      <c r="T377" s="388">
        <f t="shared" si="86"/>
        <v>0</v>
      </c>
      <c r="U377" s="388">
        <f t="shared" si="87"/>
        <v>0</v>
      </c>
      <c r="V377" s="388">
        <f>BO!M455</f>
        <v>0</v>
      </c>
    </row>
    <row r="378" spans="1:28" hidden="1">
      <c r="A378" s="200">
        <v>5</v>
      </c>
      <c r="B378" s="39" t="s">
        <v>320</v>
      </c>
      <c r="C378" s="377">
        <f>Mat!C154</f>
        <v>0</v>
      </c>
      <c r="D378" s="377">
        <f>Mat!D154</f>
        <v>0</v>
      </c>
      <c r="E378" s="377">
        <f>Mat!E154</f>
        <v>0</v>
      </c>
      <c r="F378" s="377">
        <f>Mat!F154</f>
        <v>0</v>
      </c>
      <c r="G378" s="375">
        <f>Mat!G154</f>
        <v>0</v>
      </c>
      <c r="H378" s="189">
        <f t="shared" si="85"/>
        <v>0</v>
      </c>
      <c r="I378" s="122"/>
      <c r="M378" s="122"/>
      <c r="N378" s="122"/>
      <c r="O378" s="300"/>
      <c r="P378" s="300"/>
      <c r="Q378" s="300"/>
      <c r="R378" s="300"/>
      <c r="S378" s="300"/>
      <c r="T378" s="388">
        <f t="shared" si="86"/>
        <v>0</v>
      </c>
      <c r="U378" s="388">
        <f t="shared" si="87"/>
        <v>0</v>
      </c>
      <c r="V378" s="388">
        <f>BO!M456</f>
        <v>0</v>
      </c>
    </row>
    <row r="379" spans="1:28" hidden="1">
      <c r="A379" s="200">
        <v>6</v>
      </c>
      <c r="B379" s="39" t="s">
        <v>321</v>
      </c>
      <c r="C379" s="377">
        <f>Mat!C155</f>
        <v>0</v>
      </c>
      <c r="D379" s="377">
        <f>Mat!D155</f>
        <v>0</v>
      </c>
      <c r="E379" s="377">
        <f>Mat!E155</f>
        <v>0</v>
      </c>
      <c r="F379" s="377">
        <f>Mat!F155</f>
        <v>0</v>
      </c>
      <c r="G379" s="375">
        <f>Mat!G155</f>
        <v>0</v>
      </c>
      <c r="H379" s="189">
        <f t="shared" si="85"/>
        <v>0</v>
      </c>
      <c r="I379" s="122"/>
      <c r="M379" s="122"/>
      <c r="N379" s="122"/>
      <c r="O379" s="300"/>
      <c r="P379" s="300"/>
      <c r="Q379" s="300"/>
      <c r="R379" s="300"/>
      <c r="S379" s="300"/>
      <c r="T379" s="388">
        <f t="shared" si="86"/>
        <v>0</v>
      </c>
      <c r="U379" s="388">
        <f t="shared" si="87"/>
        <v>0</v>
      </c>
      <c r="V379" s="388">
        <f>BO!M457</f>
        <v>0</v>
      </c>
    </row>
    <row r="380" spans="1:28" hidden="1">
      <c r="A380" s="200">
        <v>7</v>
      </c>
      <c r="B380" s="39" t="s">
        <v>322</v>
      </c>
      <c r="C380" s="377">
        <f>Mat!C156</f>
        <v>0</v>
      </c>
      <c r="D380" s="377">
        <f>Mat!D156</f>
        <v>0</v>
      </c>
      <c r="E380" s="377">
        <f>Mat!E156</f>
        <v>0</v>
      </c>
      <c r="F380" s="377">
        <f>Mat!F156</f>
        <v>0</v>
      </c>
      <c r="G380" s="375">
        <f>Mat!G156</f>
        <v>0</v>
      </c>
      <c r="H380" s="189">
        <f t="shared" si="85"/>
        <v>0</v>
      </c>
      <c r="I380" s="122"/>
      <c r="M380" s="122"/>
      <c r="N380" s="122"/>
      <c r="O380" s="300"/>
      <c r="P380" s="300"/>
      <c r="Q380" s="300"/>
      <c r="R380" s="300"/>
      <c r="S380" s="300"/>
      <c r="T380" s="388">
        <f t="shared" si="86"/>
        <v>0</v>
      </c>
      <c r="U380" s="388">
        <f t="shared" si="87"/>
        <v>0</v>
      </c>
      <c r="V380" s="388">
        <f>BO!M458</f>
        <v>0</v>
      </c>
    </row>
    <row r="381" spans="1:28" hidden="1">
      <c r="A381" s="200">
        <v>8</v>
      </c>
      <c r="B381" s="39" t="s">
        <v>323</v>
      </c>
      <c r="C381" s="377">
        <f>Mat!C157</f>
        <v>0</v>
      </c>
      <c r="D381" s="377">
        <f>Mat!D157</f>
        <v>0</v>
      </c>
      <c r="E381" s="377">
        <f>Mat!E157</f>
        <v>0</v>
      </c>
      <c r="F381" s="377">
        <f>Mat!F157</f>
        <v>0</v>
      </c>
      <c r="G381" s="375">
        <f>Mat!G157</f>
        <v>0</v>
      </c>
      <c r="H381" s="189">
        <f t="shared" si="85"/>
        <v>0</v>
      </c>
      <c r="I381" s="122"/>
      <c r="M381" s="122"/>
      <c r="N381" s="122"/>
      <c r="O381" s="300"/>
      <c r="P381" s="300"/>
      <c r="Q381" s="300"/>
      <c r="R381" s="300"/>
      <c r="S381" s="300"/>
      <c r="T381" s="388">
        <f t="shared" si="86"/>
        <v>0</v>
      </c>
      <c r="U381" s="388">
        <f t="shared" si="87"/>
        <v>0</v>
      </c>
      <c r="V381" s="388">
        <f>BO!M459</f>
        <v>0</v>
      </c>
    </row>
    <row r="382" spans="1:28" hidden="1">
      <c r="A382" s="200">
        <v>9</v>
      </c>
      <c r="B382" s="39" t="s">
        <v>324</v>
      </c>
      <c r="C382" s="377">
        <f>Mat!C158</f>
        <v>0</v>
      </c>
      <c r="D382" s="377">
        <f>Mat!D158</f>
        <v>0</v>
      </c>
      <c r="E382" s="377">
        <f>Mat!E158</f>
        <v>0</v>
      </c>
      <c r="F382" s="377">
        <f>Mat!F158</f>
        <v>0</v>
      </c>
      <c r="G382" s="375">
        <f>Mat!G158</f>
        <v>0</v>
      </c>
      <c r="H382" s="189">
        <f t="shared" si="85"/>
        <v>0</v>
      </c>
      <c r="I382" s="122"/>
      <c r="M382" s="122"/>
      <c r="N382" s="122"/>
      <c r="O382" s="300"/>
      <c r="P382" s="300"/>
      <c r="Q382" s="300"/>
      <c r="R382" s="300"/>
      <c r="S382" s="300"/>
      <c r="T382" s="388">
        <f t="shared" si="86"/>
        <v>0</v>
      </c>
      <c r="U382" s="388">
        <f t="shared" si="87"/>
        <v>0</v>
      </c>
      <c r="V382" s="388">
        <f>BO!M460</f>
        <v>0</v>
      </c>
    </row>
    <row r="383" spans="1:28" hidden="1">
      <c r="A383" s="200">
        <v>10</v>
      </c>
      <c r="B383" s="39" t="s">
        <v>325</v>
      </c>
      <c r="C383" s="377">
        <f>Mat!C159</f>
        <v>0</v>
      </c>
      <c r="D383" s="377">
        <f>Mat!D159</f>
        <v>0</v>
      </c>
      <c r="E383" s="377">
        <f>Mat!E159</f>
        <v>0</v>
      </c>
      <c r="F383" s="377">
        <f>Mat!F159</f>
        <v>0</v>
      </c>
      <c r="G383" s="375">
        <f>Mat!G159</f>
        <v>0</v>
      </c>
      <c r="H383" s="189">
        <f t="shared" si="85"/>
        <v>0</v>
      </c>
      <c r="I383" s="122"/>
      <c r="M383" s="122"/>
      <c r="N383" s="122"/>
      <c r="O383" s="300"/>
      <c r="P383" s="300"/>
      <c r="Q383" s="300"/>
      <c r="R383" s="300"/>
      <c r="S383" s="300"/>
      <c r="T383" s="388">
        <f t="shared" si="86"/>
        <v>0</v>
      </c>
      <c r="U383" s="388">
        <f t="shared" si="87"/>
        <v>0</v>
      </c>
      <c r="V383" s="388">
        <f>BO!M461</f>
        <v>0</v>
      </c>
    </row>
    <row r="384" spans="1:28" hidden="1">
      <c r="A384" s="200">
        <v>11</v>
      </c>
      <c r="B384" s="39" t="s">
        <v>372</v>
      </c>
      <c r="C384" s="377">
        <f>Mat!C160</f>
        <v>0</v>
      </c>
      <c r="D384" s="377">
        <f>Mat!D160</f>
        <v>0</v>
      </c>
      <c r="E384" s="377">
        <f>Mat!E160</f>
        <v>0</v>
      </c>
      <c r="F384" s="377">
        <f>Mat!F160</f>
        <v>0</v>
      </c>
      <c r="G384" s="375">
        <f>Mat!G160</f>
        <v>0</v>
      </c>
      <c r="H384" s="189">
        <f t="shared" si="85"/>
        <v>0</v>
      </c>
      <c r="I384" s="122"/>
      <c r="M384" s="122"/>
      <c r="N384" s="122"/>
      <c r="O384" s="300"/>
      <c r="P384" s="300"/>
      <c r="Q384" s="300"/>
      <c r="R384" s="300"/>
      <c r="S384" s="300"/>
      <c r="T384" s="388">
        <f t="shared" si="86"/>
        <v>0</v>
      </c>
      <c r="U384" s="388">
        <f t="shared" si="87"/>
        <v>0</v>
      </c>
      <c r="V384" s="388">
        <f>BO!M462</f>
        <v>0</v>
      </c>
    </row>
    <row r="385" spans="1:22" hidden="1">
      <c r="A385" s="200">
        <v>12</v>
      </c>
      <c r="B385" s="39" t="s">
        <v>373</v>
      </c>
      <c r="C385" s="377">
        <f>Mat!C161</f>
        <v>0</v>
      </c>
      <c r="D385" s="377">
        <f>Mat!D161</f>
        <v>0</v>
      </c>
      <c r="E385" s="377">
        <f>Mat!E161</f>
        <v>0</v>
      </c>
      <c r="F385" s="377">
        <f>Mat!F161</f>
        <v>0</v>
      </c>
      <c r="G385" s="375">
        <f>Mat!G161</f>
        <v>0</v>
      </c>
      <c r="H385" s="189">
        <f t="shared" si="85"/>
        <v>0</v>
      </c>
      <c r="I385" s="122"/>
      <c r="J385" s="122"/>
      <c r="K385" s="122"/>
      <c r="L385" s="122"/>
      <c r="M385" s="122"/>
      <c r="N385" s="122"/>
      <c r="O385" s="300"/>
      <c r="P385" s="300"/>
      <c r="Q385" s="300"/>
      <c r="R385" s="300"/>
      <c r="S385" s="300"/>
      <c r="T385" s="388">
        <f t="shared" si="86"/>
        <v>0</v>
      </c>
      <c r="U385" s="388">
        <f t="shared" si="87"/>
        <v>0</v>
      </c>
      <c r="V385" s="388">
        <f>BO!M463</f>
        <v>0</v>
      </c>
    </row>
    <row r="386" spans="1:22" hidden="1">
      <c r="A386" s="200">
        <v>13</v>
      </c>
      <c r="B386" s="39" t="s">
        <v>374</v>
      </c>
      <c r="C386" s="377">
        <f>Mat!C162</f>
        <v>0</v>
      </c>
      <c r="D386" s="377">
        <f>Mat!D162</f>
        <v>0</v>
      </c>
      <c r="E386" s="377">
        <f>Mat!E162</f>
        <v>0</v>
      </c>
      <c r="F386" s="377">
        <f>Mat!F162</f>
        <v>0</v>
      </c>
      <c r="G386" s="375">
        <f>Mat!G162</f>
        <v>0</v>
      </c>
      <c r="H386" s="189">
        <f t="shared" si="85"/>
        <v>0</v>
      </c>
      <c r="I386" s="122"/>
      <c r="J386" s="122"/>
      <c r="K386" s="122"/>
      <c r="L386" s="122"/>
      <c r="M386" s="122"/>
      <c r="N386" s="122"/>
      <c r="O386" s="300"/>
      <c r="P386" s="300"/>
      <c r="Q386" s="300"/>
      <c r="R386" s="300"/>
      <c r="S386" s="300"/>
      <c r="T386" s="388">
        <f t="shared" si="86"/>
        <v>0</v>
      </c>
      <c r="U386" s="388">
        <f t="shared" si="87"/>
        <v>0</v>
      </c>
      <c r="V386" s="388">
        <f>BO!M464</f>
        <v>0</v>
      </c>
    </row>
    <row r="387" spans="1:22" hidden="1">
      <c r="A387" s="200">
        <v>14</v>
      </c>
      <c r="B387" s="39" t="s">
        <v>375</v>
      </c>
      <c r="C387" s="377">
        <f>Mat!C163</f>
        <v>0</v>
      </c>
      <c r="D387" s="377">
        <f>Mat!D163</f>
        <v>0</v>
      </c>
      <c r="E387" s="377">
        <f>Mat!E163</f>
        <v>0</v>
      </c>
      <c r="F387" s="377">
        <f>Mat!F163</f>
        <v>0</v>
      </c>
      <c r="G387" s="375">
        <f>Mat!G163</f>
        <v>0</v>
      </c>
      <c r="H387" s="189">
        <f t="shared" si="85"/>
        <v>0</v>
      </c>
      <c r="I387" s="122"/>
      <c r="J387" s="122"/>
      <c r="K387" s="122"/>
      <c r="L387" s="122"/>
      <c r="M387" s="122"/>
      <c r="N387" s="122"/>
      <c r="O387" s="300"/>
      <c r="P387" s="300"/>
      <c r="Q387" s="300"/>
      <c r="R387" s="300"/>
      <c r="S387" s="300"/>
      <c r="T387" s="388">
        <f t="shared" si="86"/>
        <v>0</v>
      </c>
      <c r="U387" s="388">
        <f t="shared" si="87"/>
        <v>0</v>
      </c>
      <c r="V387" s="388">
        <f>BO!M465</f>
        <v>0</v>
      </c>
    </row>
    <row r="388" spans="1:22" hidden="1">
      <c r="A388" s="200">
        <v>15</v>
      </c>
      <c r="B388" s="39" t="s">
        <v>376</v>
      </c>
      <c r="C388" s="377">
        <f>Mat!C164</f>
        <v>0</v>
      </c>
      <c r="D388" s="377">
        <f>Mat!D164</f>
        <v>0</v>
      </c>
      <c r="E388" s="377">
        <f>Mat!E164</f>
        <v>0</v>
      </c>
      <c r="F388" s="377">
        <f>Mat!F164</f>
        <v>0</v>
      </c>
      <c r="G388" s="375">
        <f>Mat!G164</f>
        <v>0</v>
      </c>
      <c r="H388" s="189">
        <f t="shared" si="85"/>
        <v>0</v>
      </c>
      <c r="I388" s="122"/>
      <c r="J388" s="122"/>
      <c r="K388" s="122"/>
      <c r="L388" s="122"/>
      <c r="M388" s="122"/>
      <c r="N388" s="122"/>
      <c r="O388" s="300"/>
      <c r="P388" s="300"/>
      <c r="Q388" s="300"/>
      <c r="R388" s="300"/>
      <c r="S388" s="300"/>
      <c r="T388" s="388">
        <f t="shared" si="86"/>
        <v>0</v>
      </c>
      <c r="U388" s="388">
        <f t="shared" si="87"/>
        <v>0</v>
      </c>
      <c r="V388" s="388">
        <f>BO!M466</f>
        <v>0</v>
      </c>
    </row>
    <row r="389" spans="1:22" hidden="1">
      <c r="A389" s="200">
        <v>16</v>
      </c>
      <c r="B389" s="39" t="s">
        <v>377</v>
      </c>
      <c r="C389" s="377">
        <f>Mat!C165</f>
        <v>0</v>
      </c>
      <c r="D389" s="377">
        <f>Mat!D165</f>
        <v>0</v>
      </c>
      <c r="E389" s="377">
        <f>Mat!E165</f>
        <v>0</v>
      </c>
      <c r="F389" s="377">
        <f>Mat!F165</f>
        <v>0</v>
      </c>
      <c r="G389" s="375">
        <f>Mat!G165</f>
        <v>0</v>
      </c>
      <c r="H389" s="189">
        <f t="shared" si="85"/>
        <v>0</v>
      </c>
      <c r="I389" s="122"/>
      <c r="J389" s="122"/>
      <c r="K389" s="122"/>
      <c r="L389" s="122"/>
      <c r="M389" s="122"/>
      <c r="N389" s="122"/>
      <c r="O389" s="300"/>
      <c r="P389" s="300"/>
      <c r="Q389" s="300"/>
      <c r="R389" s="300"/>
      <c r="S389" s="300"/>
      <c r="T389" s="388">
        <f t="shared" si="86"/>
        <v>0</v>
      </c>
      <c r="U389" s="388">
        <f t="shared" si="87"/>
        <v>0</v>
      </c>
      <c r="V389" s="388">
        <f>BO!M467</f>
        <v>0</v>
      </c>
    </row>
    <row r="390" spans="1:22" hidden="1">
      <c r="A390" s="200">
        <v>17</v>
      </c>
      <c r="B390" s="39" t="s">
        <v>378</v>
      </c>
      <c r="C390" s="377">
        <f>Mat!C166</f>
        <v>0</v>
      </c>
      <c r="D390" s="377">
        <f>Mat!D166</f>
        <v>0</v>
      </c>
      <c r="E390" s="377">
        <f>Mat!E166</f>
        <v>0</v>
      </c>
      <c r="F390" s="377">
        <f>Mat!F166</f>
        <v>0</v>
      </c>
      <c r="G390" s="375">
        <f>Mat!G166</f>
        <v>0</v>
      </c>
      <c r="H390" s="189">
        <f t="shared" si="85"/>
        <v>0</v>
      </c>
      <c r="I390" s="122"/>
      <c r="J390" s="122"/>
      <c r="K390" s="122"/>
      <c r="L390" s="122"/>
      <c r="M390" s="122"/>
      <c r="N390" s="122"/>
      <c r="O390" s="300"/>
      <c r="P390" s="300"/>
      <c r="Q390" s="300"/>
      <c r="R390" s="300"/>
      <c r="S390" s="300"/>
      <c r="T390" s="388">
        <f t="shared" si="86"/>
        <v>0</v>
      </c>
      <c r="U390" s="388">
        <f t="shared" si="87"/>
        <v>0</v>
      </c>
      <c r="V390" s="388">
        <f>BO!M468</f>
        <v>0</v>
      </c>
    </row>
    <row r="391" spans="1:22" hidden="1">
      <c r="A391" s="200">
        <v>18</v>
      </c>
      <c r="B391" s="39" t="s">
        <v>379</v>
      </c>
      <c r="C391" s="377">
        <f>Mat!C167</f>
        <v>0</v>
      </c>
      <c r="D391" s="377">
        <f>Mat!D167</f>
        <v>0</v>
      </c>
      <c r="E391" s="377">
        <f>Mat!E167</f>
        <v>0</v>
      </c>
      <c r="F391" s="377">
        <f>Mat!F167</f>
        <v>0</v>
      </c>
      <c r="G391" s="375">
        <f>Mat!G167</f>
        <v>0</v>
      </c>
      <c r="H391" s="189">
        <f t="shared" si="85"/>
        <v>0</v>
      </c>
      <c r="I391" s="122"/>
      <c r="J391" s="122"/>
      <c r="K391" s="122"/>
      <c r="L391" s="122"/>
      <c r="M391" s="122"/>
      <c r="N391" s="122"/>
      <c r="O391" s="300"/>
      <c r="P391" s="300"/>
      <c r="Q391" s="300"/>
      <c r="R391" s="300"/>
      <c r="S391" s="300"/>
      <c r="T391" s="388">
        <f t="shared" si="86"/>
        <v>0</v>
      </c>
      <c r="U391" s="388">
        <f t="shared" si="87"/>
        <v>0</v>
      </c>
      <c r="V391" s="388">
        <f>BO!M469</f>
        <v>0</v>
      </c>
    </row>
    <row r="392" spans="1:22" hidden="1">
      <c r="A392" s="200">
        <v>19</v>
      </c>
      <c r="B392" s="39" t="s">
        <v>380</v>
      </c>
      <c r="C392" s="377">
        <f>Mat!C168</f>
        <v>0</v>
      </c>
      <c r="D392" s="377">
        <f>Mat!D168</f>
        <v>0</v>
      </c>
      <c r="E392" s="377">
        <f>Mat!E168</f>
        <v>0</v>
      </c>
      <c r="F392" s="377">
        <f>Mat!F168</f>
        <v>0</v>
      </c>
      <c r="G392" s="375">
        <f>Mat!G168</f>
        <v>0</v>
      </c>
      <c r="H392" s="189">
        <f t="shared" si="85"/>
        <v>0</v>
      </c>
      <c r="I392" s="122"/>
      <c r="J392" s="122"/>
      <c r="K392" s="122"/>
      <c r="L392" s="122"/>
      <c r="M392" s="122"/>
      <c r="N392" s="122"/>
      <c r="O392" s="300"/>
      <c r="P392" s="300"/>
      <c r="Q392" s="300"/>
      <c r="R392" s="300"/>
      <c r="S392" s="300"/>
      <c r="T392" s="388">
        <f t="shared" si="86"/>
        <v>0</v>
      </c>
      <c r="U392" s="388">
        <f t="shared" si="87"/>
        <v>0</v>
      </c>
      <c r="V392" s="388">
        <f>BO!M470</f>
        <v>0</v>
      </c>
    </row>
    <row r="393" spans="1:22" hidden="1">
      <c r="A393" s="200">
        <v>20</v>
      </c>
      <c r="B393" s="39" t="s">
        <v>381</v>
      </c>
      <c r="C393" s="377">
        <f>Mat!C169</f>
        <v>0</v>
      </c>
      <c r="D393" s="377">
        <f>Mat!D169</f>
        <v>0</v>
      </c>
      <c r="E393" s="377">
        <f>Mat!E169</f>
        <v>0</v>
      </c>
      <c r="F393" s="377">
        <f>Mat!F169</f>
        <v>0</v>
      </c>
      <c r="G393" s="375">
        <f>Mat!G169</f>
        <v>0</v>
      </c>
      <c r="H393" s="189">
        <f t="shared" si="85"/>
        <v>0</v>
      </c>
      <c r="I393" s="122"/>
      <c r="J393" s="122"/>
      <c r="K393" s="122"/>
      <c r="L393" s="122"/>
      <c r="M393" s="122"/>
      <c r="N393" s="122"/>
      <c r="O393" s="300"/>
      <c r="P393" s="300"/>
      <c r="Q393" s="300"/>
      <c r="R393" s="300"/>
      <c r="S393" s="300"/>
      <c r="T393" s="388">
        <f t="shared" si="86"/>
        <v>0</v>
      </c>
      <c r="U393" s="388">
        <f t="shared" si="87"/>
        <v>0</v>
      </c>
      <c r="V393" s="388">
        <f>BO!M471</f>
        <v>0</v>
      </c>
    </row>
    <row r="394" spans="1:22" hidden="1">
      <c r="A394" s="200">
        <v>21</v>
      </c>
      <c r="B394" s="39" t="s">
        <v>382</v>
      </c>
      <c r="C394" s="377">
        <f>Mat!C170</f>
        <v>0</v>
      </c>
      <c r="D394" s="377">
        <f>Mat!D170</f>
        <v>0</v>
      </c>
      <c r="E394" s="377">
        <f>Mat!E170</f>
        <v>0</v>
      </c>
      <c r="F394" s="377">
        <f>Mat!F170</f>
        <v>0</v>
      </c>
      <c r="G394" s="375">
        <f>Mat!G170</f>
        <v>0</v>
      </c>
      <c r="H394" s="189">
        <f t="shared" si="85"/>
        <v>0</v>
      </c>
      <c r="I394" s="122"/>
      <c r="J394" s="122"/>
      <c r="K394" s="122"/>
      <c r="L394" s="122"/>
      <c r="M394" s="122"/>
      <c r="N394" s="122"/>
      <c r="O394" s="300"/>
      <c r="P394" s="300"/>
      <c r="Q394" s="300"/>
      <c r="R394" s="300"/>
      <c r="S394" s="300"/>
      <c r="T394" s="388">
        <f t="shared" si="86"/>
        <v>0</v>
      </c>
      <c r="U394" s="388">
        <f t="shared" si="87"/>
        <v>0</v>
      </c>
      <c r="V394" s="388">
        <f>BO!M472</f>
        <v>0</v>
      </c>
    </row>
    <row r="395" spans="1:22" hidden="1">
      <c r="A395" s="200">
        <v>22</v>
      </c>
      <c r="B395" s="39" t="s">
        <v>383</v>
      </c>
      <c r="C395" s="377">
        <f>Mat!C171</f>
        <v>0</v>
      </c>
      <c r="D395" s="377">
        <f>Mat!D171</f>
        <v>0</v>
      </c>
      <c r="E395" s="377">
        <f>Mat!E171</f>
        <v>0</v>
      </c>
      <c r="F395" s="377">
        <f>Mat!F171</f>
        <v>0</v>
      </c>
      <c r="G395" s="375">
        <f>Mat!G171</f>
        <v>0</v>
      </c>
      <c r="H395" s="189">
        <f t="shared" si="85"/>
        <v>0</v>
      </c>
      <c r="I395" s="122"/>
      <c r="J395" s="122"/>
      <c r="K395" s="122"/>
      <c r="L395" s="122"/>
      <c r="M395" s="122"/>
      <c r="N395" s="122"/>
      <c r="O395" s="300"/>
      <c r="P395" s="300"/>
      <c r="Q395" s="300"/>
      <c r="R395" s="300"/>
      <c r="S395" s="300"/>
      <c r="T395" s="388">
        <f t="shared" si="86"/>
        <v>0</v>
      </c>
      <c r="U395" s="388">
        <f t="shared" si="87"/>
        <v>0</v>
      </c>
      <c r="V395" s="388">
        <f>BO!M473</f>
        <v>0</v>
      </c>
    </row>
    <row r="396" spans="1:22" hidden="1">
      <c r="A396" s="200">
        <v>23</v>
      </c>
      <c r="B396" s="39" t="s">
        <v>384</v>
      </c>
      <c r="C396" s="377">
        <f>Mat!C172</f>
        <v>0</v>
      </c>
      <c r="D396" s="377">
        <f>Mat!D172</f>
        <v>0</v>
      </c>
      <c r="E396" s="377">
        <f>Mat!E172</f>
        <v>0</v>
      </c>
      <c r="F396" s="377">
        <f>Mat!F172</f>
        <v>0</v>
      </c>
      <c r="G396" s="375">
        <f>Mat!G172</f>
        <v>0</v>
      </c>
      <c r="H396" s="189">
        <f t="shared" si="85"/>
        <v>0</v>
      </c>
      <c r="I396" s="122"/>
      <c r="J396" s="122"/>
      <c r="K396" s="122"/>
      <c r="L396" s="122"/>
      <c r="M396" s="122"/>
      <c r="N396" s="122"/>
      <c r="O396" s="300"/>
      <c r="P396" s="300"/>
      <c r="Q396" s="300"/>
      <c r="R396" s="300"/>
      <c r="S396" s="300"/>
      <c r="T396" s="388">
        <f t="shared" si="86"/>
        <v>0</v>
      </c>
      <c r="U396" s="388">
        <f t="shared" si="87"/>
        <v>0</v>
      </c>
      <c r="V396" s="388">
        <f>BO!M474</f>
        <v>0</v>
      </c>
    </row>
    <row r="397" spans="1:22" hidden="1">
      <c r="A397" s="200">
        <v>24</v>
      </c>
      <c r="B397" s="39" t="s">
        <v>385</v>
      </c>
      <c r="C397" s="377">
        <f>Mat!C173</f>
        <v>0</v>
      </c>
      <c r="D397" s="377">
        <f>Mat!D173</f>
        <v>0</v>
      </c>
      <c r="E397" s="377">
        <f>Mat!E173</f>
        <v>0</v>
      </c>
      <c r="F397" s="377">
        <f>Mat!F173</f>
        <v>0</v>
      </c>
      <c r="G397" s="375">
        <f>Mat!G173</f>
        <v>0</v>
      </c>
      <c r="H397" s="189">
        <f t="shared" si="85"/>
        <v>0</v>
      </c>
      <c r="I397" s="122"/>
      <c r="J397" s="122"/>
      <c r="K397" s="122"/>
      <c r="L397" s="122"/>
      <c r="M397" s="122"/>
      <c r="N397" s="122"/>
      <c r="O397" s="300"/>
      <c r="P397" s="300"/>
      <c r="Q397" s="300"/>
      <c r="R397" s="300"/>
      <c r="S397" s="300"/>
      <c r="T397" s="388">
        <f t="shared" si="86"/>
        <v>0</v>
      </c>
      <c r="U397" s="388">
        <f t="shared" si="87"/>
        <v>0</v>
      </c>
      <c r="V397" s="388">
        <f>BO!M475</f>
        <v>0</v>
      </c>
    </row>
    <row r="398" spans="1:22" ht="15.75" hidden="1" thickBot="1">
      <c r="A398" s="266">
        <v>25</v>
      </c>
      <c r="B398" s="289" t="s">
        <v>386</v>
      </c>
      <c r="C398" s="415">
        <f>Mat!C174</f>
        <v>0</v>
      </c>
      <c r="D398" s="415">
        <f>Mat!D174</f>
        <v>0</v>
      </c>
      <c r="E398" s="415">
        <f>Mat!E174</f>
        <v>0</v>
      </c>
      <c r="F398" s="415">
        <f>Mat!F174</f>
        <v>0</v>
      </c>
      <c r="G398" s="378">
        <f>Mat!G174</f>
        <v>0</v>
      </c>
      <c r="H398" s="195">
        <f t="shared" si="85"/>
        <v>0</v>
      </c>
      <c r="I398" s="122"/>
      <c r="J398" s="122"/>
      <c r="K398" s="122"/>
      <c r="L398" s="122"/>
      <c r="M398" s="122"/>
      <c r="N398" s="122"/>
      <c r="O398" s="300"/>
      <c r="P398" s="300"/>
      <c r="Q398" s="300"/>
      <c r="R398" s="300"/>
      <c r="S398" s="300"/>
      <c r="T398" s="388">
        <f t="shared" si="86"/>
        <v>0</v>
      </c>
      <c r="U398" s="388">
        <f t="shared" si="87"/>
        <v>0</v>
      </c>
      <c r="V398" s="388">
        <f>BO!M476</f>
        <v>0</v>
      </c>
    </row>
    <row r="399" spans="1:22">
      <c r="B399" s="280"/>
      <c r="C399" s="37"/>
      <c r="D399" s="37"/>
      <c r="E399" s="37"/>
      <c r="F399" s="37"/>
      <c r="G399" s="37"/>
      <c r="H399" s="37"/>
      <c r="I399" s="37"/>
      <c r="O399" s="299"/>
      <c r="P399" s="300"/>
      <c r="Q399" s="299"/>
      <c r="R399" s="299"/>
      <c r="S399" s="299"/>
      <c r="T399" s="392"/>
      <c r="U399" s="392"/>
    </row>
  </sheetData>
  <sheetProtection algorithmName="SHA-512" hashValue="Mg9f0vzp6eAFkVtdso14NKypV9Ck3DDHBU0BdZNHDbO337VJoa8AO82By08HhiRa06gAxiudFkxmFFRcQoP+wg==" saltValue="/oNiZwmNbwoD4jek0+q+Dw==" spinCount="100000" sheet="1" objects="1" scenarios="1" formatCells="0" selectLockedCells="1"/>
  <dataConsolidate/>
  <mergeCells count="95">
    <mergeCell ref="I54:K54"/>
    <mergeCell ref="U136:U137"/>
    <mergeCell ref="V136:V137"/>
    <mergeCell ref="V372:V373"/>
    <mergeCell ref="I55:K55"/>
    <mergeCell ref="I56:K56"/>
    <mergeCell ref="V100:V101"/>
    <mergeCell ref="V312:V313"/>
    <mergeCell ref="V342:V343"/>
    <mergeCell ref="T136:T137"/>
    <mergeCell ref="I49:K49"/>
    <mergeCell ref="I50:K50"/>
    <mergeCell ref="I51:K51"/>
    <mergeCell ref="I52:K52"/>
    <mergeCell ref="I53:K53"/>
    <mergeCell ref="W100:W101"/>
    <mergeCell ref="I30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Z61:Z62"/>
    <mergeCell ref="A7:C7"/>
    <mergeCell ref="F30:F31"/>
    <mergeCell ref="G30:G31"/>
    <mergeCell ref="A11:B11"/>
    <mergeCell ref="A14:A15"/>
    <mergeCell ref="B14:B15"/>
    <mergeCell ref="A30:A31"/>
    <mergeCell ref="B30:B31"/>
    <mergeCell ref="C30:C31"/>
    <mergeCell ref="D30:D31"/>
    <mergeCell ref="H61:H62"/>
    <mergeCell ref="K61:K64"/>
    <mergeCell ref="I46:K46"/>
    <mergeCell ref="I47:K47"/>
    <mergeCell ref="I48:K48"/>
    <mergeCell ref="A312:A313"/>
    <mergeCell ref="B312:B313"/>
    <mergeCell ref="F312:F313"/>
    <mergeCell ref="A372:A373"/>
    <mergeCell ref="Y61:Y62"/>
    <mergeCell ref="A342:A343"/>
    <mergeCell ref="B342:B343"/>
    <mergeCell ref="F342:F343"/>
    <mergeCell ref="C61:C63"/>
    <mergeCell ref="I61:I62"/>
    <mergeCell ref="X61:X64"/>
    <mergeCell ref="T61:T64"/>
    <mergeCell ref="J61:J62"/>
    <mergeCell ref="U61:U64"/>
    <mergeCell ref="B372:B373"/>
    <mergeCell ref="G61:G64"/>
    <mergeCell ref="A100:A103"/>
    <mergeCell ref="B100:B101"/>
    <mergeCell ref="D100:D101"/>
    <mergeCell ref="F100:F101"/>
    <mergeCell ref="G100:G101"/>
    <mergeCell ref="B174:B175"/>
    <mergeCell ref="A136:A139"/>
    <mergeCell ref="B136:B137"/>
    <mergeCell ref="E136:E137"/>
    <mergeCell ref="G136:G137"/>
    <mergeCell ref="B138:B139"/>
    <mergeCell ref="A172:A175"/>
    <mergeCell ref="B172:B173"/>
    <mergeCell ref="E172:E173"/>
    <mergeCell ref="F172:F173"/>
    <mergeCell ref="G172:G173"/>
    <mergeCell ref="H372:H373"/>
    <mergeCell ref="A6:C6"/>
    <mergeCell ref="I100:I101"/>
    <mergeCell ref="J100:J101"/>
    <mergeCell ref="B102:B103"/>
    <mergeCell ref="A61:A64"/>
    <mergeCell ref="B61:B64"/>
    <mergeCell ref="F61:F64"/>
    <mergeCell ref="D61:D63"/>
    <mergeCell ref="E61:E62"/>
    <mergeCell ref="H6:K6"/>
    <mergeCell ref="H7:K7"/>
    <mergeCell ref="D6:E6"/>
    <mergeCell ref="C14:C15"/>
    <mergeCell ref="H172:H173"/>
    <mergeCell ref="H136:H137"/>
  </mergeCells>
  <dataValidations count="4">
    <dataValidation type="list" allowBlank="1" showInputMessage="1" showErrorMessage="1" sqref="G65:G89" xr:uid="{00000000-0002-0000-0900-000000000000}">
      <formula1>f</formula1>
    </dataValidation>
    <dataValidation type="list" allowBlank="1" showInputMessage="1" showErrorMessage="1" sqref="F65:F89" xr:uid="{00000000-0002-0000-0900-000001000000}">
      <formula1>$A$16:$A$25</formula1>
    </dataValidation>
    <dataValidation type="list" allowBlank="1" showInputMessage="1" showErrorMessage="1" sqref="E314:E338 E344:E368" xr:uid="{00000000-0002-0000-0900-000002000000}">
      <formula1>degree</formula1>
    </dataValidation>
    <dataValidation type="list" allowBlank="1" showInputMessage="1" showErrorMessage="1" sqref="G374:G398" xr:uid="{00000000-0002-0000-0900-000003000000}">
      <formula1>eg_degree</formula1>
    </dataValidation>
  </dataValidations>
  <pageMargins left="0.95" right="0.45" top="0.75" bottom="0.75" header="0.3" footer="0.3"/>
  <pageSetup paperSize="9" scale="60" fitToHeight="0" orientation="landscape" horizontalDpi="4294967293" verticalDpi="1200" r:id="rId1"/>
  <rowBreaks count="7" manualBreakCount="7">
    <brk id="26" max="10" man="1"/>
    <brk id="57" max="10" man="1"/>
    <brk id="307" max="10" man="1"/>
    <brk id="338" max="10" man="1"/>
    <brk id="368" max="10" man="1"/>
    <brk id="91" max="10" man="1"/>
    <brk id="167" max="10" man="1"/>
  </rowBreaks>
  <ignoredErrors>
    <ignoredError sqref="B140:B16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V40"/>
  <sheetViews>
    <sheetView showGridLines="0" tabSelected="1" view="pageBreakPreview" zoomScale="70" zoomScaleNormal="80" zoomScaleSheetLayoutView="70" workbookViewId="0">
      <selection activeCell="Q23" sqref="Q23"/>
    </sheetView>
  </sheetViews>
  <sheetFormatPr defaultRowHeight="15"/>
  <cols>
    <col min="1" max="1" width="9.140625" style="275"/>
    <col min="2" max="2" width="24.85546875" style="275" customWidth="1"/>
    <col min="3" max="5" width="16.7109375" style="275" customWidth="1"/>
    <col min="6" max="6" width="18" style="275" customWidth="1"/>
    <col min="7" max="7" width="15.28515625" style="275" customWidth="1"/>
    <col min="8" max="8" width="14.42578125" style="275" customWidth="1"/>
    <col min="9" max="9" width="10.140625" style="275" customWidth="1"/>
    <col min="10" max="10" width="15.85546875" style="275" customWidth="1"/>
    <col min="11" max="14" width="9.140625" style="275"/>
    <col min="15" max="15" width="9.140625" style="275" customWidth="1"/>
    <col min="16" max="16" width="11.5703125" style="275" customWidth="1"/>
    <col min="17" max="21" width="9.140625" style="44"/>
    <col min="22" max="16384" width="9.140625" style="275"/>
  </cols>
  <sheetData>
    <row r="1" spans="1:22" ht="15.75" thickBot="1">
      <c r="B1" s="286"/>
      <c r="C1" s="4"/>
      <c r="D1" s="359"/>
      <c r="E1" s="359"/>
      <c r="F1" s="4"/>
      <c r="G1" s="4"/>
      <c r="H1" s="4"/>
      <c r="I1" s="4"/>
      <c r="L1" s="360"/>
      <c r="O1" s="44"/>
      <c r="P1" s="44"/>
    </row>
    <row r="2" spans="1:22" s="44" customFormat="1" ht="32.25" thickBot="1">
      <c r="A2" s="458" t="str">
        <f>UTARA!A2</f>
        <v>BUILDING ENVELOPE COMPLIANCE FORM V3.0</v>
      </c>
      <c r="B2" s="459"/>
      <c r="C2" s="459"/>
      <c r="D2" s="459"/>
      <c r="E2" s="459"/>
      <c r="F2" s="459"/>
      <c r="G2" s="460"/>
      <c r="H2" s="221"/>
      <c r="I2" s="269"/>
      <c r="J2" s="269"/>
      <c r="K2" s="269"/>
      <c r="L2" s="269"/>
      <c r="M2" s="269"/>
      <c r="N2" s="269"/>
      <c r="O2" s="269"/>
      <c r="P2" s="269"/>
      <c r="Q2" s="270"/>
      <c r="R2" s="270"/>
      <c r="S2" s="270"/>
      <c r="T2" s="270"/>
      <c r="U2" s="270"/>
    </row>
    <row r="3" spans="1:22" s="44" customFormat="1" ht="19.5" thickBot="1">
      <c r="A3" s="216" t="str">
        <f>UTARA!A3</f>
        <v>PERSYARATAN</v>
      </c>
      <c r="B3" s="217"/>
      <c r="C3" s="217"/>
      <c r="D3" s="217"/>
      <c r="E3" s="217"/>
      <c r="F3" s="217"/>
      <c r="G3" s="218"/>
      <c r="H3" s="221"/>
      <c r="I3" s="219"/>
      <c r="J3" s="219"/>
      <c r="K3" s="219"/>
      <c r="L3" s="219"/>
      <c r="M3" s="219"/>
      <c r="N3" s="219"/>
      <c r="O3" s="219"/>
      <c r="P3" s="219"/>
      <c r="Q3" s="272"/>
      <c r="R3" s="272"/>
      <c r="S3" s="272"/>
      <c r="T3" s="272"/>
      <c r="U3" s="272"/>
    </row>
    <row r="4" spans="1:22" s="44" customFormat="1" ht="19.5" thickBot="1">
      <c r="A4" s="213" t="str">
        <f>UTARA!A4</f>
        <v>Nilai Overall Thermal Transfer Value (OTTV) untuk bangunan tidak boleh melebihi 35 Watts/m2</v>
      </c>
      <c r="B4" s="214"/>
      <c r="C4" s="214"/>
      <c r="D4" s="214"/>
      <c r="E4" s="214"/>
      <c r="F4" s="214"/>
      <c r="G4" s="215"/>
      <c r="H4" s="221"/>
      <c r="I4" s="220"/>
      <c r="J4" s="220"/>
      <c r="K4" s="220"/>
      <c r="L4" s="220"/>
      <c r="M4" s="220"/>
      <c r="N4" s="220"/>
      <c r="O4" s="220"/>
      <c r="P4" s="220"/>
      <c r="Q4" s="272"/>
      <c r="R4" s="272"/>
      <c r="S4" s="272"/>
      <c r="T4" s="272"/>
      <c r="U4" s="272"/>
    </row>
    <row r="5" spans="1:22" ht="19.5" thickBot="1">
      <c r="A5" s="44"/>
      <c r="B5" s="280"/>
      <c r="C5" s="37"/>
      <c r="D5" s="37"/>
      <c r="E5" s="37"/>
      <c r="F5" s="37"/>
      <c r="G5" s="37"/>
      <c r="H5" s="37"/>
      <c r="I5" s="282"/>
      <c r="O5" s="220"/>
      <c r="P5" s="220"/>
    </row>
    <row r="6" spans="1:22" ht="21.75" thickBot="1">
      <c r="B6" s="222"/>
      <c r="C6" s="222"/>
      <c r="D6" s="220"/>
      <c r="E6" s="220"/>
      <c r="F6" s="36"/>
      <c r="G6" s="36"/>
      <c r="H6" s="36"/>
      <c r="I6" s="642" t="str">
        <f>UTARA!G6</f>
        <v>Project name :</v>
      </c>
      <c r="J6" s="643"/>
      <c r="K6" s="627" t="str">
        <f>UTARA!H6</f>
        <v>xxx</v>
      </c>
      <c r="L6" s="627"/>
      <c r="M6" s="627"/>
      <c r="N6" s="627"/>
      <c r="O6" s="627"/>
      <c r="P6" s="628"/>
    </row>
    <row r="7" spans="1:22" ht="21.75" thickBot="1">
      <c r="A7" s="272"/>
      <c r="B7" s="274"/>
      <c r="C7" s="36"/>
      <c r="D7" s="36"/>
      <c r="E7" s="36"/>
      <c r="F7" s="36"/>
      <c r="G7" s="36"/>
      <c r="H7" s="36"/>
      <c r="I7" s="642" t="str">
        <f>UTARA!G7</f>
        <v>Address :</v>
      </c>
      <c r="J7" s="643"/>
      <c r="K7" s="627" t="str">
        <f>UTARA!H7</f>
        <v>xxx</v>
      </c>
      <c r="L7" s="627">
        <f>UTARA!I7</f>
        <v>0</v>
      </c>
      <c r="M7" s="627">
        <f>UTARA!J7</f>
        <v>0</v>
      </c>
      <c r="N7" s="627">
        <f>UTARA!K7</f>
        <v>0</v>
      </c>
      <c r="O7" s="627"/>
      <c r="P7" s="628"/>
    </row>
    <row r="8" spans="1:22" ht="15.75" thickBot="1">
      <c r="A8" s="281"/>
      <c r="B8" s="286"/>
      <c r="C8" s="4"/>
      <c r="D8" s="4"/>
      <c r="E8" s="4"/>
      <c r="F8" s="4"/>
      <c r="G8" s="4"/>
    </row>
    <row r="9" spans="1:22" ht="69.75" customHeight="1">
      <c r="A9" s="644" t="s">
        <v>2</v>
      </c>
      <c r="B9" s="647" t="s">
        <v>277</v>
      </c>
      <c r="C9" s="237" t="s">
        <v>446</v>
      </c>
      <c r="D9" s="237" t="s">
        <v>447</v>
      </c>
      <c r="E9" s="237" t="s">
        <v>448</v>
      </c>
      <c r="F9" s="252" t="s">
        <v>62</v>
      </c>
      <c r="G9" s="237" t="s">
        <v>425</v>
      </c>
      <c r="H9" s="238" t="s">
        <v>34</v>
      </c>
      <c r="Q9" s="44" t="str">
        <f>Lokasi</f>
        <v>Banjarmasin</v>
      </c>
      <c r="V9" s="44"/>
    </row>
    <row r="10" spans="1:22">
      <c r="A10" s="645"/>
      <c r="B10" s="648"/>
      <c r="C10" s="146" t="s">
        <v>36</v>
      </c>
      <c r="D10" s="146" t="s">
        <v>36</v>
      </c>
      <c r="E10" s="146" t="s">
        <v>36</v>
      </c>
      <c r="F10" s="146" t="s">
        <v>36</v>
      </c>
      <c r="G10" s="146" t="s">
        <v>26</v>
      </c>
      <c r="H10" s="61" t="s">
        <v>63</v>
      </c>
      <c r="Q10" s="44" t="s">
        <v>704</v>
      </c>
      <c r="R10" s="44">
        <v>5.7</v>
      </c>
      <c r="V10" s="44"/>
    </row>
    <row r="11" spans="1:22" ht="15.75" thickBot="1">
      <c r="A11" s="646"/>
      <c r="B11" s="649"/>
      <c r="C11" s="130" t="s">
        <v>15</v>
      </c>
      <c r="D11" s="130" t="s">
        <v>20</v>
      </c>
      <c r="E11" s="130" t="s">
        <v>21</v>
      </c>
      <c r="F11" s="129" t="s">
        <v>64</v>
      </c>
      <c r="G11" s="49" t="s">
        <v>65</v>
      </c>
      <c r="H11" s="131" t="s">
        <v>66</v>
      </c>
      <c r="Q11" s="44" t="s">
        <v>10</v>
      </c>
      <c r="R11" s="44">
        <v>0.5</v>
      </c>
      <c r="V11" s="44"/>
    </row>
    <row r="12" spans="1:22">
      <c r="A12" s="176">
        <v>1</v>
      </c>
      <c r="B12" s="231" t="s">
        <v>389</v>
      </c>
      <c r="C12" s="361">
        <f>UTARA!K129</f>
        <v>1474.6828912951269</v>
      </c>
      <c r="D12" s="361">
        <f>UTARA!I165</f>
        <v>693.13440000000014</v>
      </c>
      <c r="E12" s="361">
        <f>UTARA!I201</f>
        <v>3296.6288372093022</v>
      </c>
      <c r="F12" s="361">
        <f>C12+D12+E12</f>
        <v>5464.446128504429</v>
      </c>
      <c r="G12" s="361">
        <f>UTARA!C129</f>
        <v>168</v>
      </c>
      <c r="H12" s="187">
        <f>IF(G12=0,0,F12/G12)</f>
        <v>32.526465050621603</v>
      </c>
      <c r="Q12" s="44" t="s">
        <v>452</v>
      </c>
      <c r="R12" s="44">
        <f>Mat!M2</f>
        <v>0.14000000000000001</v>
      </c>
      <c r="V12" s="44"/>
    </row>
    <row r="13" spans="1:22">
      <c r="A13" s="179">
        <f>A12+1</f>
        <v>2</v>
      </c>
      <c r="B13" s="232" t="s">
        <v>437</v>
      </c>
      <c r="C13" s="188">
        <f>TIMURLAUT!K129</f>
        <v>0</v>
      </c>
      <c r="D13" s="188">
        <f>TIMURLAUT!I165</f>
        <v>0</v>
      </c>
      <c r="E13" s="188">
        <f>TIMURLAUT!I201</f>
        <v>0</v>
      </c>
      <c r="F13" s="188">
        <f>C13+D13+E13</f>
        <v>0</v>
      </c>
      <c r="G13" s="188">
        <f>TIMURLAUT!C129</f>
        <v>0</v>
      </c>
      <c r="H13" s="189">
        <f>IF(G13=0,0,F13/G13)</f>
        <v>0</v>
      </c>
      <c r="V13" s="44"/>
    </row>
    <row r="14" spans="1:22">
      <c r="A14" s="179">
        <f t="shared" ref="A14:A19" si="0">A13+1</f>
        <v>3</v>
      </c>
      <c r="B14" s="232" t="s">
        <v>438</v>
      </c>
      <c r="C14" s="188">
        <f>TIMUR!K129</f>
        <v>1474.6828912951269</v>
      </c>
      <c r="D14" s="188">
        <f>TIMUR!I165</f>
        <v>693.13440000000014</v>
      </c>
      <c r="E14" s="188">
        <f>TIMUR!I201</f>
        <v>3791.1231627906977</v>
      </c>
      <c r="F14" s="188">
        <f>C14+D14+E14</f>
        <v>5958.940454085825</v>
      </c>
      <c r="G14" s="188">
        <f>TIMUR!C129</f>
        <v>168</v>
      </c>
      <c r="H14" s="189">
        <f>IF(G14=0,0,F14/G14)</f>
        <v>35.469883655272767</v>
      </c>
      <c r="V14" s="44"/>
    </row>
    <row r="15" spans="1:22">
      <c r="A15" s="179">
        <f t="shared" si="0"/>
        <v>4</v>
      </c>
      <c r="B15" s="232" t="s">
        <v>435</v>
      </c>
      <c r="C15" s="188">
        <f>TENGGARA!K129</f>
        <v>0</v>
      </c>
      <c r="D15" s="188">
        <f>TENGGARA!I165</f>
        <v>0</v>
      </c>
      <c r="E15" s="188">
        <f>TENGGARA!I201</f>
        <v>0</v>
      </c>
      <c r="F15" s="188">
        <f>C15+D15+E15</f>
        <v>0</v>
      </c>
      <c r="G15" s="188">
        <f>TENGGARA!C129</f>
        <v>0</v>
      </c>
      <c r="H15" s="189">
        <f>IF(G15=0,0,F15/G15)</f>
        <v>0</v>
      </c>
      <c r="V15" s="44"/>
    </row>
    <row r="16" spans="1:22">
      <c r="A16" s="179">
        <f t="shared" si="0"/>
        <v>5</v>
      </c>
      <c r="B16" s="362" t="s">
        <v>432</v>
      </c>
      <c r="C16" s="188">
        <f>SELATAN!K129</f>
        <v>1474.6828912951269</v>
      </c>
      <c r="D16" s="188">
        <f>SELATAN!I165</f>
        <v>693.13440000000014</v>
      </c>
      <c r="E16" s="188">
        <f>SELATAN!I201</f>
        <v>2755.0398139534886</v>
      </c>
      <c r="F16" s="188">
        <f t="shared" ref="F16:F19" si="1">C16+D16+E16</f>
        <v>4922.857105248615</v>
      </c>
      <c r="G16" s="188">
        <f>SELATAN!C129</f>
        <v>168</v>
      </c>
      <c r="H16" s="189">
        <f t="shared" ref="H16:H19" si="2">IF(G16=0,0,F16/G16)</f>
        <v>29.30272086457509</v>
      </c>
      <c r="V16" s="44"/>
    </row>
    <row r="17" spans="1:22">
      <c r="A17" s="179">
        <f t="shared" si="0"/>
        <v>6</v>
      </c>
      <c r="B17" s="232" t="s">
        <v>434</v>
      </c>
      <c r="C17" s="188">
        <f>BARATDAYA!K129</f>
        <v>0</v>
      </c>
      <c r="D17" s="188">
        <f>BARATDAYA!I165</f>
        <v>0</v>
      </c>
      <c r="E17" s="188">
        <f>BARATDAYA!I201</f>
        <v>0</v>
      </c>
      <c r="F17" s="188">
        <f>C17+D17+E17</f>
        <v>0</v>
      </c>
      <c r="G17" s="188">
        <f>BARATDAYA!C129</f>
        <v>0</v>
      </c>
      <c r="H17" s="189">
        <f>IF(G17=0,0,F17/G17)</f>
        <v>0</v>
      </c>
      <c r="V17" s="44"/>
    </row>
    <row r="18" spans="1:22">
      <c r="A18" s="179">
        <f t="shared" si="0"/>
        <v>7</v>
      </c>
      <c r="B18" s="232" t="s">
        <v>433</v>
      </c>
      <c r="C18" s="188">
        <f>BARAT!K129</f>
        <v>1474.6828912951269</v>
      </c>
      <c r="D18" s="188">
        <f>BARAT!I165</f>
        <v>693.13440000000014</v>
      </c>
      <c r="E18" s="188">
        <f>BARAT!I201</f>
        <v>4780.1118139534883</v>
      </c>
      <c r="F18" s="188">
        <f t="shared" si="1"/>
        <v>6947.9291052486151</v>
      </c>
      <c r="G18" s="188">
        <f>BARAT!C129</f>
        <v>168</v>
      </c>
      <c r="H18" s="189">
        <f t="shared" si="2"/>
        <v>41.356720864575088</v>
      </c>
      <c r="V18" s="44"/>
    </row>
    <row r="19" spans="1:22">
      <c r="A19" s="179">
        <f t="shared" si="0"/>
        <v>8</v>
      </c>
      <c r="B19" s="232" t="s">
        <v>436</v>
      </c>
      <c r="C19" s="188">
        <f>BARATLAUT!K129</f>
        <v>0</v>
      </c>
      <c r="D19" s="188">
        <f>BARATLAUT!I165</f>
        <v>0</v>
      </c>
      <c r="E19" s="188">
        <f>BARATLAUT!I201</f>
        <v>0</v>
      </c>
      <c r="F19" s="188">
        <f t="shared" si="1"/>
        <v>0</v>
      </c>
      <c r="G19" s="188">
        <f>BARATLAUT!C129</f>
        <v>0</v>
      </c>
      <c r="H19" s="189">
        <f t="shared" si="2"/>
        <v>0</v>
      </c>
      <c r="V19" s="44"/>
    </row>
    <row r="20" spans="1:22" ht="18.75">
      <c r="A20" s="363"/>
      <c r="B20" s="364"/>
      <c r="C20" s="190">
        <f>SUM(C12:C19)</f>
        <v>5898.7315651805075</v>
      </c>
      <c r="D20" s="190">
        <f>SUM(D12:D19)</f>
        <v>2772.5376000000006</v>
      </c>
      <c r="E20" s="190">
        <f>SUM(E12:E19)</f>
        <v>14622.903627906977</v>
      </c>
      <c r="F20" s="190">
        <f>SUM(F12:F19)</f>
        <v>23294.172793087484</v>
      </c>
      <c r="G20" s="190">
        <f>SUM(G12:G19)</f>
        <v>672</v>
      </c>
      <c r="H20" s="191">
        <f>IF(G20=0,0,F20/G20)</f>
        <v>34.663947608761134</v>
      </c>
      <c r="V20" s="44"/>
    </row>
    <row r="21" spans="1:22" ht="15.75" thickBot="1">
      <c r="A21" s="365"/>
      <c r="B21" s="366"/>
      <c r="C21" s="192" t="s">
        <v>49</v>
      </c>
      <c r="D21" s="192" t="s">
        <v>49</v>
      </c>
      <c r="E21" s="192" t="s">
        <v>49</v>
      </c>
      <c r="F21" s="192" t="s">
        <v>49</v>
      </c>
      <c r="G21" s="192" t="s">
        <v>49</v>
      </c>
      <c r="H21" s="192" t="s">
        <v>49</v>
      </c>
      <c r="V21" s="44"/>
    </row>
    <row r="22" spans="1:22" ht="15.75" thickBot="1">
      <c r="V22" s="44"/>
    </row>
    <row r="23" spans="1:22">
      <c r="G23" s="650" t="s">
        <v>278</v>
      </c>
      <c r="H23" s="652" t="str">
        <f>COMPLY</f>
        <v>YES</v>
      </c>
      <c r="V23" s="44"/>
    </row>
    <row r="24" spans="1:22" ht="15.75" thickBot="1">
      <c r="G24" s="651"/>
      <c r="H24" s="653"/>
      <c r="V24" s="44"/>
    </row>
    <row r="25" spans="1:22">
      <c r="V25" s="44"/>
    </row>
    <row r="26" spans="1:22" ht="15.75" thickBot="1">
      <c r="V26" s="44"/>
    </row>
    <row r="27" spans="1:22" ht="30">
      <c r="C27" s="654"/>
      <c r="D27" s="655"/>
      <c r="E27" s="656" t="s">
        <v>2</v>
      </c>
      <c r="F27" s="659" t="s">
        <v>277</v>
      </c>
      <c r="G27" s="33" t="s">
        <v>430</v>
      </c>
      <c r="H27" s="60" t="s">
        <v>452</v>
      </c>
      <c r="V27" s="44"/>
    </row>
    <row r="28" spans="1:22">
      <c r="C28" s="654"/>
      <c r="D28" s="655"/>
      <c r="E28" s="657"/>
      <c r="F28" s="660"/>
      <c r="G28" s="146" t="s">
        <v>26</v>
      </c>
      <c r="H28" s="61" t="s">
        <v>455</v>
      </c>
      <c r="V28" s="44"/>
    </row>
    <row r="29" spans="1:22" ht="15.75" thickBot="1">
      <c r="C29" s="654"/>
      <c r="D29" s="655"/>
      <c r="E29" s="658"/>
      <c r="F29" s="661"/>
      <c r="G29" s="49" t="s">
        <v>456</v>
      </c>
      <c r="H29" s="131" t="s">
        <v>457</v>
      </c>
      <c r="V29" s="44"/>
    </row>
    <row r="30" spans="1:22">
      <c r="C30" s="367"/>
      <c r="D30" s="368"/>
      <c r="E30" s="176">
        <v>1</v>
      </c>
      <c r="F30" s="231" t="str">
        <f>B12</f>
        <v>UTARA</v>
      </c>
      <c r="G30" s="177">
        <f>UTARA!E129</f>
        <v>23.520000000000003</v>
      </c>
      <c r="H30" s="178">
        <f>IF(G12=0,0,G30/G12*100)</f>
        <v>14.000000000000002</v>
      </c>
      <c r="V30" s="44"/>
    </row>
    <row r="31" spans="1:22">
      <c r="C31" s="369"/>
      <c r="D31" s="370"/>
      <c r="E31" s="179">
        <v>2</v>
      </c>
      <c r="F31" s="362" t="str">
        <f t="shared" ref="F31:F37" si="3">B13</f>
        <v>TIMUR LAUT</v>
      </c>
      <c r="G31" s="180">
        <f>TIMURLAUT!E129</f>
        <v>0</v>
      </c>
      <c r="H31" s="181">
        <f t="shared" ref="H31:H37" si="4">IF(G13=0,0,G31/G13*100)</f>
        <v>0</v>
      </c>
      <c r="V31" s="44"/>
    </row>
    <row r="32" spans="1:22">
      <c r="C32" s="367"/>
      <c r="D32" s="368"/>
      <c r="E32" s="179">
        <v>3</v>
      </c>
      <c r="F32" s="232" t="str">
        <f t="shared" si="3"/>
        <v>TIMUR</v>
      </c>
      <c r="G32" s="180">
        <f>TIMUR!E129</f>
        <v>23.520000000000003</v>
      </c>
      <c r="H32" s="181">
        <f t="shared" si="4"/>
        <v>14.000000000000002</v>
      </c>
      <c r="V32" s="44"/>
    </row>
    <row r="33" spans="3:22">
      <c r="C33" s="367"/>
      <c r="D33" s="368"/>
      <c r="E33" s="179">
        <v>4</v>
      </c>
      <c r="F33" s="232" t="str">
        <f t="shared" si="3"/>
        <v>TENGGARA</v>
      </c>
      <c r="G33" s="180">
        <f>TENGGARA!E129</f>
        <v>0</v>
      </c>
      <c r="H33" s="181">
        <f t="shared" si="4"/>
        <v>0</v>
      </c>
      <c r="V33" s="44"/>
    </row>
    <row r="34" spans="3:22">
      <c r="C34" s="367"/>
      <c r="D34" s="368"/>
      <c r="E34" s="179">
        <v>5</v>
      </c>
      <c r="F34" s="232" t="str">
        <f t="shared" si="3"/>
        <v>SELATAN</v>
      </c>
      <c r="G34" s="180">
        <f>SELATAN!E129</f>
        <v>23.520000000000003</v>
      </c>
      <c r="H34" s="181">
        <f t="shared" si="4"/>
        <v>14.000000000000002</v>
      </c>
      <c r="V34" s="44"/>
    </row>
    <row r="35" spans="3:22">
      <c r="C35" s="367"/>
      <c r="D35" s="368"/>
      <c r="E35" s="179">
        <v>6</v>
      </c>
      <c r="F35" s="232" t="str">
        <f t="shared" si="3"/>
        <v>BARAT DAYA</v>
      </c>
      <c r="G35" s="180">
        <f>BARATDAYA!E129</f>
        <v>0</v>
      </c>
      <c r="H35" s="181">
        <f t="shared" si="4"/>
        <v>0</v>
      </c>
      <c r="V35" s="44"/>
    </row>
    <row r="36" spans="3:22">
      <c r="C36" s="367"/>
      <c r="D36" s="368"/>
      <c r="E36" s="179">
        <v>7</v>
      </c>
      <c r="F36" s="232" t="str">
        <f t="shared" si="3"/>
        <v>BARAT</v>
      </c>
      <c r="G36" s="180">
        <f>BARAT!E129</f>
        <v>23.520000000000003</v>
      </c>
      <c r="H36" s="181">
        <f t="shared" si="4"/>
        <v>14.000000000000002</v>
      </c>
      <c r="V36" s="44"/>
    </row>
    <row r="37" spans="3:22" ht="15.75" thickBot="1">
      <c r="C37" s="367"/>
      <c r="D37" s="368"/>
      <c r="E37" s="182">
        <v>8</v>
      </c>
      <c r="F37" s="371" t="str">
        <f t="shared" si="3"/>
        <v>BARAT LAUT</v>
      </c>
      <c r="G37" s="183">
        <f>BARATLAUT!E129</f>
        <v>0</v>
      </c>
      <c r="H37" s="184">
        <f t="shared" si="4"/>
        <v>0</v>
      </c>
      <c r="V37" s="44"/>
    </row>
    <row r="38" spans="3:22" ht="23.25">
      <c r="C38" s="367"/>
      <c r="D38" s="368"/>
      <c r="E38" s="363"/>
      <c r="F38" s="364"/>
      <c r="G38" s="185">
        <f>SUM(G30:G37)</f>
        <v>94.080000000000013</v>
      </c>
      <c r="H38" s="186">
        <f t="shared" ref="H38" si="5">IF(G20=0,0,G38/G20*100)</f>
        <v>14.000000000000002</v>
      </c>
      <c r="V38" s="44"/>
    </row>
    <row r="39" spans="3:22" ht="15.75" thickBot="1">
      <c r="C39" s="367"/>
      <c r="D39" s="368"/>
      <c r="E39" s="365"/>
      <c r="F39" s="366"/>
      <c r="G39" s="62" t="s">
        <v>49</v>
      </c>
      <c r="H39" s="62" t="s">
        <v>49</v>
      </c>
      <c r="V39" s="44"/>
    </row>
    <row r="40" spans="3:22">
      <c r="V40" s="44"/>
    </row>
  </sheetData>
  <sheetProtection algorithmName="SHA-512" hashValue="Zch8mPH9YuUk/am27VA6sl6uXvCidb+Zs4DBc2akdaP3ABmhiKPcElU5KWihefv6VlDodpzetbpdv77Yz3Z7Fg==" saltValue="UpwynfIQIGRMTdxGmtFvaA==" spinCount="100000" sheet="1" objects="1" scenarios="1" formatCells="0" selectLockedCells="1"/>
  <mergeCells count="12">
    <mergeCell ref="G23:G24"/>
    <mergeCell ref="H23:H24"/>
    <mergeCell ref="C27:C29"/>
    <mergeCell ref="D27:D29"/>
    <mergeCell ref="E27:E29"/>
    <mergeCell ref="F27:F29"/>
    <mergeCell ref="K6:P6"/>
    <mergeCell ref="K7:P7"/>
    <mergeCell ref="I6:J6"/>
    <mergeCell ref="I7:J7"/>
    <mergeCell ref="A9:A11"/>
    <mergeCell ref="B9:B11"/>
  </mergeCells>
  <conditionalFormatting sqref="H23:H24">
    <cfRule type="containsText" dxfId="1" priority="1" operator="containsText" text="No">
      <formula>NOT(ISERROR(SEARCH("No",H23)))</formula>
    </cfRule>
  </conditionalFormatting>
  <pageMargins left="0.95" right="0.45" top="0.75" bottom="0.75" header="0.3" footer="0.3"/>
  <pageSetup paperSize="9" scale="61" fitToHeight="0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03"/>
  <sheetViews>
    <sheetView zoomScale="80" zoomScaleNormal="80" workbookViewId="0">
      <selection activeCell="D12" sqref="D12"/>
    </sheetView>
  </sheetViews>
  <sheetFormatPr defaultRowHeight="15"/>
  <cols>
    <col min="2" max="2" width="20.85546875" customWidth="1"/>
    <col min="8" max="8" width="10.140625" bestFit="1" customWidth="1"/>
  </cols>
  <sheetData>
    <row r="1" spans="1:14" ht="28.5">
      <c r="A1" s="34" t="s">
        <v>263</v>
      </c>
    </row>
    <row r="2" spans="1:14" ht="28.5">
      <c r="A2" s="34"/>
    </row>
    <row r="3" spans="1:14" ht="15.75" thickBot="1"/>
    <row r="4" spans="1:14" ht="15.75" thickBot="1">
      <c r="A4" s="147" t="s">
        <v>2</v>
      </c>
      <c r="B4" s="148" t="s">
        <v>185</v>
      </c>
      <c r="C4" s="148" t="s">
        <v>4</v>
      </c>
      <c r="D4" s="148" t="s">
        <v>233</v>
      </c>
      <c r="E4" s="258" t="s">
        <v>234</v>
      </c>
      <c r="F4" s="16"/>
      <c r="G4" s="259"/>
    </row>
    <row r="5" spans="1:14">
      <c r="A5" s="149">
        <v>1</v>
      </c>
      <c r="B5" s="150" t="s">
        <v>186</v>
      </c>
      <c r="C5" s="151">
        <f>I24</f>
        <v>2.7975000760454725</v>
      </c>
      <c r="D5" s="150">
        <f>N20*0+0.5</f>
        <v>0.5</v>
      </c>
      <c r="E5" s="150">
        <f>L23</f>
        <v>273.89999999999998</v>
      </c>
      <c r="F5" s="260" t="str">
        <f>IF(E5&lt;125,"&lt; 125",IF(E5&lt;=195,"126 - 195",IF(E5&gt;195,"&gt;195",0)))</f>
        <v>&gt;195</v>
      </c>
      <c r="G5" s="261"/>
    </row>
    <row r="6" spans="1:14">
      <c r="A6" s="152">
        <v>2</v>
      </c>
      <c r="B6" s="153" t="s">
        <v>295</v>
      </c>
      <c r="C6" s="154">
        <f>I63</f>
        <v>2.5358184354000257</v>
      </c>
      <c r="D6" s="153">
        <f>N45*0+0.5</f>
        <v>0.5</v>
      </c>
      <c r="E6" s="153">
        <f>L63</f>
        <v>44.029399999999995</v>
      </c>
      <c r="F6" s="257" t="str">
        <f t="shared" ref="F6:F11" si="0">IF(E6&lt;125,"&lt; 125",IF(E6&lt;=195,"126 - 195",IF(E6&gt;195,"&gt;195",0)))</f>
        <v>&lt; 125</v>
      </c>
      <c r="G6" s="262"/>
    </row>
    <row r="7" spans="1:14">
      <c r="A7" s="152">
        <v>3</v>
      </c>
      <c r="B7" s="153" t="s">
        <v>297</v>
      </c>
      <c r="C7" s="154">
        <f>I50</f>
        <v>0.51102537240974022</v>
      </c>
      <c r="D7" s="153">
        <f>N59*0+0.5</f>
        <v>0.5</v>
      </c>
      <c r="E7" s="153">
        <f>L50</f>
        <v>45.623599999999996</v>
      </c>
      <c r="F7" s="257" t="str">
        <f t="shared" si="0"/>
        <v>&lt; 125</v>
      </c>
      <c r="G7" s="262"/>
    </row>
    <row r="8" spans="1:14">
      <c r="A8" s="152">
        <v>4</v>
      </c>
      <c r="B8" s="153" t="s">
        <v>705</v>
      </c>
      <c r="C8" s="154">
        <f>I36</f>
        <v>1.7011384404936403</v>
      </c>
      <c r="D8" s="153">
        <f>N32*0+0.5</f>
        <v>0.5</v>
      </c>
      <c r="E8" s="153">
        <f>L35</f>
        <v>174.39999999999998</v>
      </c>
      <c r="F8" s="257" t="str">
        <f t="shared" si="0"/>
        <v>126 - 195</v>
      </c>
      <c r="G8" s="262"/>
    </row>
    <row r="9" spans="1:14">
      <c r="A9" s="152">
        <v>5</v>
      </c>
      <c r="B9" s="153" t="s">
        <v>706</v>
      </c>
      <c r="C9" s="154">
        <f>I103</f>
        <v>1.1794622548888383</v>
      </c>
      <c r="D9" s="153">
        <f>$N$95*0+0.5</f>
        <v>0.5</v>
      </c>
      <c r="E9" s="153">
        <f>$L$103</f>
        <v>136.648</v>
      </c>
      <c r="F9" s="257" t="str">
        <f t="shared" si="0"/>
        <v>126 - 195</v>
      </c>
      <c r="G9" s="262"/>
    </row>
    <row r="10" spans="1:14">
      <c r="A10" s="152">
        <v>6</v>
      </c>
      <c r="B10" s="153" t="s">
        <v>453</v>
      </c>
      <c r="C10" s="154">
        <f>I74</f>
        <v>4.2907263417409442</v>
      </c>
      <c r="D10" s="153">
        <f>$N$70*0+0.5</f>
        <v>0.5</v>
      </c>
      <c r="E10" s="153">
        <f>L73</f>
        <v>240</v>
      </c>
      <c r="F10" s="257" t="str">
        <f t="shared" si="0"/>
        <v>&gt;195</v>
      </c>
      <c r="G10" s="262"/>
    </row>
    <row r="11" spans="1:14" ht="15.75" thickBot="1">
      <c r="A11" s="155">
        <v>7</v>
      </c>
      <c r="B11" s="156" t="s">
        <v>680</v>
      </c>
      <c r="C11" s="157">
        <f>I88</f>
        <v>2.0281378032305919</v>
      </c>
      <c r="D11" s="156">
        <f>$N$81*0+0.5</f>
        <v>0.5</v>
      </c>
      <c r="E11" s="156">
        <f>$L$88</f>
        <v>241.44800000000001</v>
      </c>
      <c r="F11" s="263" t="str">
        <f t="shared" si="0"/>
        <v>&gt;195</v>
      </c>
      <c r="G11" s="264"/>
    </row>
    <row r="12" spans="1:14">
      <c r="A12" s="75"/>
      <c r="F12" s="7"/>
    </row>
    <row r="14" spans="1:14" ht="15.75">
      <c r="A14" s="17" t="s">
        <v>235</v>
      </c>
      <c r="B14" s="17"/>
      <c r="C14" s="17"/>
      <c r="D14" s="18"/>
      <c r="E14" s="18"/>
      <c r="F14" s="18"/>
      <c r="G14" s="18"/>
      <c r="H14" s="18"/>
      <c r="I14" s="18"/>
    </row>
    <row r="15" spans="1:14">
      <c r="A15" s="663" t="s">
        <v>236</v>
      </c>
      <c r="B15" s="666" t="s">
        <v>237</v>
      </c>
      <c r="C15" s="667"/>
      <c r="D15" s="667"/>
      <c r="E15" s="667"/>
      <c r="F15" s="668"/>
      <c r="G15" s="19" t="s">
        <v>238</v>
      </c>
      <c r="H15" s="19" t="s">
        <v>239</v>
      </c>
      <c r="I15" s="19" t="s">
        <v>3</v>
      </c>
      <c r="K15" s="20" t="s">
        <v>240</v>
      </c>
      <c r="L15" s="20" t="s">
        <v>234</v>
      </c>
      <c r="N15" s="21" t="s">
        <v>233</v>
      </c>
    </row>
    <row r="16" spans="1:14">
      <c r="A16" s="664"/>
      <c r="B16" s="669"/>
      <c r="C16" s="670"/>
      <c r="D16" s="670"/>
      <c r="E16" s="670"/>
      <c r="F16" s="671"/>
      <c r="G16" s="22" t="s">
        <v>37</v>
      </c>
      <c r="H16" s="22" t="s">
        <v>53</v>
      </c>
      <c r="I16" s="22" t="s">
        <v>54</v>
      </c>
    </row>
    <row r="17" spans="1:14">
      <c r="A17" s="665"/>
      <c r="B17" s="672"/>
      <c r="C17" s="673"/>
      <c r="D17" s="673"/>
      <c r="E17" s="673"/>
      <c r="F17" s="674"/>
      <c r="G17" s="23"/>
      <c r="H17" s="22"/>
      <c r="I17" s="22" t="s">
        <v>241</v>
      </c>
    </row>
    <row r="18" spans="1:14">
      <c r="A18" s="24">
        <v>1</v>
      </c>
      <c r="B18" s="662" t="s">
        <v>242</v>
      </c>
      <c r="C18" s="662"/>
      <c r="D18" s="662"/>
      <c r="E18" s="662"/>
      <c r="F18" s="662"/>
      <c r="G18" s="24"/>
      <c r="H18" s="225"/>
      <c r="I18" s="226">
        <v>4.3999999999999997E-2</v>
      </c>
    </row>
    <row r="19" spans="1:14">
      <c r="A19" s="24">
        <v>2</v>
      </c>
      <c r="B19" s="662" t="s">
        <v>243</v>
      </c>
      <c r="C19" s="662"/>
      <c r="D19" s="662"/>
      <c r="E19" s="662"/>
      <c r="F19" s="662"/>
      <c r="G19" s="24">
        <v>2.5000000000000001E-2</v>
      </c>
      <c r="H19" s="225">
        <f>'ref.'!I80</f>
        <v>0.53300000000000003</v>
      </c>
      <c r="I19" s="226">
        <f>G19/H19</f>
        <v>4.6904315196998121E-2</v>
      </c>
      <c r="K19" s="25">
        <f>'ref.'!F80</f>
        <v>1568</v>
      </c>
      <c r="L19">
        <f>K19*G19</f>
        <v>39.200000000000003</v>
      </c>
    </row>
    <row r="20" spans="1:14">
      <c r="A20" s="24">
        <v>3</v>
      </c>
      <c r="B20" s="662" t="s">
        <v>177</v>
      </c>
      <c r="C20" s="662"/>
      <c r="D20" s="662"/>
      <c r="E20" s="662"/>
      <c r="F20" s="662"/>
      <c r="G20" s="24">
        <v>0.115</v>
      </c>
      <c r="H20" s="225">
        <f>'ref.'!$I$79</f>
        <v>1.1539999999999999</v>
      </c>
      <c r="I20" s="226">
        <f t="shared" ref="I20:I21" si="1">G20/H20</f>
        <v>9.965337954939342E-2</v>
      </c>
      <c r="K20">
        <f>'ref.'!F79</f>
        <v>1700</v>
      </c>
      <c r="L20">
        <f t="shared" ref="L20:L21" si="2">K20*G20</f>
        <v>195.5</v>
      </c>
      <c r="N20" s="227">
        <f>'ref.'!$I$101</f>
        <v>0.89</v>
      </c>
    </row>
    <row r="21" spans="1:14">
      <c r="A21" s="24">
        <v>4</v>
      </c>
      <c r="B21" s="662" t="s">
        <v>244</v>
      </c>
      <c r="C21" s="662"/>
      <c r="D21" s="662"/>
      <c r="E21" s="662"/>
      <c r="F21" s="662"/>
      <c r="G21" s="24">
        <v>2.5000000000000001E-2</v>
      </c>
      <c r="H21" s="225">
        <f>'ref.'!I80</f>
        <v>0.53300000000000003</v>
      </c>
      <c r="I21" s="226">
        <f t="shared" si="1"/>
        <v>4.6904315196998121E-2</v>
      </c>
      <c r="K21" s="25">
        <f>'ref.'!F80</f>
        <v>1568</v>
      </c>
      <c r="L21">
        <f t="shared" si="2"/>
        <v>39.200000000000003</v>
      </c>
    </row>
    <row r="22" spans="1:14">
      <c r="A22" s="24">
        <v>5</v>
      </c>
      <c r="B22" s="662" t="s">
        <v>245</v>
      </c>
      <c r="C22" s="662"/>
      <c r="D22" s="662"/>
      <c r="E22" s="662"/>
      <c r="F22" s="662"/>
      <c r="G22" s="24"/>
      <c r="H22" s="225"/>
      <c r="I22" s="226">
        <v>0.12</v>
      </c>
    </row>
    <row r="23" spans="1:14">
      <c r="A23" s="24"/>
      <c r="B23" s="675"/>
      <c r="C23" s="676"/>
      <c r="D23" s="676"/>
      <c r="E23" s="676"/>
      <c r="F23" s="677"/>
      <c r="G23" s="678" t="s">
        <v>246</v>
      </c>
      <c r="H23" s="678"/>
      <c r="I23" s="26">
        <f>SUM(I18:I22)</f>
        <v>0.35746200994338967</v>
      </c>
      <c r="L23" s="6">
        <f>SUM(L19:L21)</f>
        <v>273.89999999999998</v>
      </c>
    </row>
    <row r="24" spans="1:14">
      <c r="A24" s="24"/>
      <c r="B24" s="678" t="s">
        <v>247</v>
      </c>
      <c r="C24" s="678"/>
      <c r="D24" s="678"/>
      <c r="E24" s="678"/>
      <c r="F24" s="678"/>
      <c r="G24" s="27"/>
      <c r="H24" s="28"/>
      <c r="I24" s="26">
        <f>1/I23</f>
        <v>2.7975000760454725</v>
      </c>
    </row>
    <row r="26" spans="1:14" ht="15.75">
      <c r="A26" s="17" t="s">
        <v>248</v>
      </c>
      <c r="B26" s="17"/>
      <c r="C26" s="17"/>
      <c r="D26" s="18"/>
      <c r="E26" s="18"/>
      <c r="F26" s="18"/>
      <c r="G26" s="18"/>
      <c r="H26" s="18"/>
      <c r="I26" s="18"/>
    </row>
    <row r="27" spans="1:14">
      <c r="A27" s="663" t="s">
        <v>236</v>
      </c>
      <c r="B27" s="666" t="s">
        <v>237</v>
      </c>
      <c r="C27" s="667"/>
      <c r="D27" s="667"/>
      <c r="E27" s="667"/>
      <c r="F27" s="668"/>
      <c r="G27" s="19" t="s">
        <v>238</v>
      </c>
      <c r="H27" s="19" t="s">
        <v>239</v>
      </c>
      <c r="I27" s="19" t="s">
        <v>3</v>
      </c>
      <c r="K27" s="20" t="s">
        <v>240</v>
      </c>
      <c r="L27" s="20" t="s">
        <v>234</v>
      </c>
    </row>
    <row r="28" spans="1:14">
      <c r="A28" s="664"/>
      <c r="B28" s="669"/>
      <c r="C28" s="670"/>
      <c r="D28" s="670"/>
      <c r="E28" s="670"/>
      <c r="F28" s="671"/>
      <c r="G28" s="22" t="s">
        <v>37</v>
      </c>
      <c r="H28" s="22" t="s">
        <v>53</v>
      </c>
      <c r="I28" s="22" t="s">
        <v>54</v>
      </c>
    </row>
    <row r="29" spans="1:14">
      <c r="A29" s="665"/>
      <c r="B29" s="672"/>
      <c r="C29" s="673"/>
      <c r="D29" s="673"/>
      <c r="E29" s="673"/>
      <c r="F29" s="674"/>
      <c r="G29" s="23"/>
      <c r="H29" s="22"/>
      <c r="I29" s="22" t="s">
        <v>241</v>
      </c>
    </row>
    <row r="30" spans="1:14">
      <c r="A30" s="24">
        <v>1</v>
      </c>
      <c r="B30" s="662" t="s">
        <v>242</v>
      </c>
      <c r="C30" s="662"/>
      <c r="D30" s="662"/>
      <c r="E30" s="662"/>
      <c r="F30" s="662"/>
      <c r="G30" s="24"/>
      <c r="H30" s="24"/>
      <c r="I30" s="24">
        <v>4.3999999999999997E-2</v>
      </c>
    </row>
    <row r="31" spans="1:14">
      <c r="A31" s="24">
        <v>2</v>
      </c>
      <c r="B31" s="662" t="s">
        <v>243</v>
      </c>
      <c r="C31" s="662"/>
      <c r="D31" s="662"/>
      <c r="E31" s="662"/>
      <c r="F31" s="662"/>
      <c r="G31" s="24">
        <v>2.5000000000000001E-2</v>
      </c>
      <c r="H31" s="24">
        <f>'ref.'!I80</f>
        <v>0.53300000000000003</v>
      </c>
      <c r="I31" s="24">
        <f>G31/H31</f>
        <v>4.6904315196998121E-2</v>
      </c>
      <c r="K31" s="25">
        <f>'ref.'!F80</f>
        <v>1568</v>
      </c>
      <c r="L31">
        <f>K31*G31</f>
        <v>39.200000000000003</v>
      </c>
    </row>
    <row r="32" spans="1:14">
      <c r="A32" s="24">
        <v>3</v>
      </c>
      <c r="B32" s="662" t="s">
        <v>249</v>
      </c>
      <c r="C32" s="662"/>
      <c r="D32" s="662"/>
      <c r="E32" s="662"/>
      <c r="F32" s="662"/>
      <c r="G32" s="24">
        <v>0.1</v>
      </c>
      <c r="H32" s="24">
        <f>'ref.'!I77</f>
        <v>0.30299999999999999</v>
      </c>
      <c r="I32" s="24">
        <f t="shared" ref="I32:I33" si="3">G32/H32</f>
        <v>0.33003300330033009</v>
      </c>
      <c r="K32">
        <f>'ref.'!F77</f>
        <v>960</v>
      </c>
      <c r="L32">
        <f t="shared" ref="L32:L33" si="4">K32*G32</f>
        <v>96</v>
      </c>
      <c r="N32" s="227">
        <f>'ref.'!I105</f>
        <v>0.86</v>
      </c>
    </row>
    <row r="33" spans="1:14">
      <c r="A33" s="24">
        <v>4</v>
      </c>
      <c r="B33" s="662" t="s">
        <v>244</v>
      </c>
      <c r="C33" s="662"/>
      <c r="D33" s="662"/>
      <c r="E33" s="662"/>
      <c r="F33" s="662"/>
      <c r="G33" s="24">
        <v>2.5000000000000001E-2</v>
      </c>
      <c r="H33" s="24">
        <f>'ref.'!I80</f>
        <v>0.53300000000000003</v>
      </c>
      <c r="I33" s="24">
        <f t="shared" si="3"/>
        <v>4.6904315196998121E-2</v>
      </c>
      <c r="K33" s="25">
        <f>'ref.'!F80</f>
        <v>1568</v>
      </c>
      <c r="L33">
        <f t="shared" si="4"/>
        <v>39.200000000000003</v>
      </c>
    </row>
    <row r="34" spans="1:14">
      <c r="A34" s="24">
        <v>5</v>
      </c>
      <c r="B34" s="662" t="s">
        <v>245</v>
      </c>
      <c r="C34" s="662"/>
      <c r="D34" s="662"/>
      <c r="E34" s="662"/>
      <c r="F34" s="662"/>
      <c r="G34" s="24"/>
      <c r="H34" s="24"/>
      <c r="I34" s="24">
        <v>0.12</v>
      </c>
    </row>
    <row r="35" spans="1:14">
      <c r="A35" s="24"/>
      <c r="B35" s="675"/>
      <c r="C35" s="676"/>
      <c r="D35" s="676"/>
      <c r="E35" s="676"/>
      <c r="F35" s="677"/>
      <c r="G35" s="678" t="s">
        <v>246</v>
      </c>
      <c r="H35" s="678"/>
      <c r="I35" s="26">
        <f>SUM(I30:I34)</f>
        <v>0.58784163369432629</v>
      </c>
      <c r="L35" s="6">
        <f>SUM(L31:L33)</f>
        <v>174.39999999999998</v>
      </c>
    </row>
    <row r="36" spans="1:14">
      <c r="A36" s="24"/>
      <c r="B36" s="678" t="s">
        <v>247</v>
      </c>
      <c r="C36" s="678"/>
      <c r="D36" s="678"/>
      <c r="E36" s="678"/>
      <c r="F36" s="678"/>
      <c r="G36" s="27"/>
      <c r="H36" s="28"/>
      <c r="I36" s="26">
        <f>1/I35</f>
        <v>1.7011384404936403</v>
      </c>
    </row>
    <row r="38" spans="1:14" ht="15.75">
      <c r="A38" s="17" t="s">
        <v>293</v>
      </c>
    </row>
    <row r="39" spans="1:14">
      <c r="A39" s="680" t="s">
        <v>236</v>
      </c>
      <c r="B39" s="680" t="s">
        <v>237</v>
      </c>
      <c r="C39" s="680"/>
      <c r="D39" s="680"/>
      <c r="E39" s="680"/>
      <c r="F39" s="680"/>
      <c r="G39" s="29" t="s">
        <v>238</v>
      </c>
      <c r="H39" s="29" t="s">
        <v>239</v>
      </c>
      <c r="I39" s="29" t="s">
        <v>3</v>
      </c>
      <c r="K39" s="20" t="s">
        <v>240</v>
      </c>
      <c r="L39" s="20" t="s">
        <v>234</v>
      </c>
    </row>
    <row r="40" spans="1:14">
      <c r="A40" s="680"/>
      <c r="B40" s="680"/>
      <c r="C40" s="680"/>
      <c r="D40" s="680"/>
      <c r="E40" s="680"/>
      <c r="F40" s="680"/>
      <c r="G40" s="30" t="s">
        <v>37</v>
      </c>
      <c r="H40" s="30" t="s">
        <v>53</v>
      </c>
      <c r="I40" s="30" t="s">
        <v>54</v>
      </c>
    </row>
    <row r="41" spans="1:14">
      <c r="A41" s="680"/>
      <c r="B41" s="680"/>
      <c r="C41" s="680"/>
      <c r="D41" s="680"/>
      <c r="E41" s="680"/>
      <c r="F41" s="680"/>
      <c r="G41" s="5"/>
      <c r="H41" s="30"/>
      <c r="I41" s="30" t="s">
        <v>241</v>
      </c>
    </row>
    <row r="42" spans="1:14">
      <c r="A42" s="10">
        <v>1</v>
      </c>
      <c r="B42" s="679" t="s">
        <v>242</v>
      </c>
      <c r="C42" s="679"/>
      <c r="D42" s="679"/>
      <c r="E42" s="679"/>
      <c r="F42" s="679"/>
      <c r="G42" s="10"/>
      <c r="H42" s="10"/>
      <c r="I42" s="31">
        <v>4.3999999999999997E-2</v>
      </c>
    </row>
    <row r="43" spans="1:14">
      <c r="A43" s="10">
        <v>2</v>
      </c>
      <c r="B43" s="679" t="s">
        <v>250</v>
      </c>
      <c r="C43" s="679"/>
      <c r="D43" s="679"/>
      <c r="E43" s="679"/>
      <c r="F43" s="679"/>
      <c r="G43" s="10">
        <v>7.8499999999999993E-3</v>
      </c>
      <c r="H43" s="10">
        <v>1</v>
      </c>
      <c r="I43" s="24">
        <f>G43/H43</f>
        <v>7.8499999999999993E-3</v>
      </c>
      <c r="K43" s="25">
        <f>'ref.'!F81</f>
        <v>2512</v>
      </c>
      <c r="L43">
        <f>K43*G43</f>
        <v>19.719199999999997</v>
      </c>
    </row>
    <row r="44" spans="1:14">
      <c r="A44" s="10">
        <v>3</v>
      </c>
      <c r="B44" s="679" t="s">
        <v>251</v>
      </c>
      <c r="C44" s="679"/>
      <c r="D44" s="679"/>
      <c r="E44" s="679"/>
      <c r="F44" s="679"/>
      <c r="G44" s="10">
        <v>0.05</v>
      </c>
      <c r="H44" s="10"/>
      <c r="I44" s="24">
        <f>0.11</f>
        <v>0.11</v>
      </c>
      <c r="L44">
        <f>K44*G44</f>
        <v>0</v>
      </c>
    </row>
    <row r="45" spans="1:14">
      <c r="A45" s="10">
        <v>4</v>
      </c>
      <c r="B45" s="679" t="s">
        <v>252</v>
      </c>
      <c r="C45" s="679"/>
      <c r="D45" s="679"/>
      <c r="E45" s="679"/>
      <c r="F45" s="679"/>
      <c r="G45" s="10">
        <v>6.0000000000000001E-3</v>
      </c>
      <c r="H45" s="10">
        <v>0.16</v>
      </c>
      <c r="I45" s="24">
        <f t="shared" ref="I45:I47" si="5">G45/H45</f>
        <v>3.7499999999999999E-2</v>
      </c>
      <c r="K45" s="25">
        <v>1355.8</v>
      </c>
      <c r="L45">
        <f t="shared" ref="L45:L47" si="6">K45*G45</f>
        <v>8.1348000000000003</v>
      </c>
      <c r="N45" s="227">
        <f>'ref.'!$I$133</f>
        <v>0.56999999999999995</v>
      </c>
    </row>
    <row r="46" spans="1:14">
      <c r="A46" s="10">
        <v>5</v>
      </c>
      <c r="B46" s="679" t="s">
        <v>253</v>
      </c>
      <c r="C46" s="679"/>
      <c r="D46" s="679"/>
      <c r="E46" s="679"/>
      <c r="F46" s="679"/>
      <c r="G46" s="10">
        <v>0.05</v>
      </c>
      <c r="H46" s="10">
        <v>3.2000000000000001E-2</v>
      </c>
      <c r="I46" s="24">
        <f>G46/H46</f>
        <v>1.5625</v>
      </c>
      <c r="K46">
        <v>30</v>
      </c>
      <c r="L46">
        <f>K46*G46</f>
        <v>1.5</v>
      </c>
    </row>
    <row r="47" spans="1:14">
      <c r="A47" s="10">
        <v>6</v>
      </c>
      <c r="B47" s="679" t="s">
        <v>254</v>
      </c>
      <c r="C47" s="679"/>
      <c r="D47" s="679"/>
      <c r="E47" s="679"/>
      <c r="F47" s="679"/>
      <c r="G47" s="10">
        <v>1.2E-2</v>
      </c>
      <c r="H47" s="10">
        <v>0.16</v>
      </c>
      <c r="I47" s="24">
        <f t="shared" si="5"/>
        <v>7.4999999999999997E-2</v>
      </c>
      <c r="K47" s="25">
        <v>1355.8</v>
      </c>
      <c r="L47">
        <f t="shared" si="6"/>
        <v>16.269600000000001</v>
      </c>
    </row>
    <row r="48" spans="1:14">
      <c r="A48" s="10">
        <v>7</v>
      </c>
      <c r="B48" s="679" t="s">
        <v>245</v>
      </c>
      <c r="C48" s="679"/>
      <c r="D48" s="679"/>
      <c r="E48" s="679"/>
      <c r="F48" s="679"/>
      <c r="G48" s="10"/>
      <c r="H48" s="10"/>
      <c r="I48" s="31">
        <f>0.12</f>
        <v>0.12</v>
      </c>
    </row>
    <row r="49" spans="1:15">
      <c r="A49" s="10"/>
      <c r="B49" s="682"/>
      <c r="C49" s="682"/>
      <c r="D49" s="682"/>
      <c r="E49" s="682"/>
      <c r="F49" s="682"/>
      <c r="G49" s="681" t="s">
        <v>246</v>
      </c>
      <c r="H49" s="681"/>
      <c r="I49" s="32">
        <f>SUM(I42:I48)</f>
        <v>1.9568499999999998</v>
      </c>
    </row>
    <row r="50" spans="1:15">
      <c r="A50" s="10"/>
      <c r="B50" s="681" t="s">
        <v>247</v>
      </c>
      <c r="C50" s="681"/>
      <c r="D50" s="681"/>
      <c r="E50" s="681"/>
      <c r="F50" s="681"/>
      <c r="G50" s="3"/>
      <c r="H50" s="3"/>
      <c r="I50" s="32">
        <f>1/I49</f>
        <v>0.51102537240974022</v>
      </c>
      <c r="L50" s="6">
        <f>SUM(L43:L47)</f>
        <v>45.623599999999996</v>
      </c>
      <c r="O50">
        <v>0.48213154740120134</v>
      </c>
    </row>
    <row r="52" spans="1:15" ht="15.75">
      <c r="A52" s="17" t="s">
        <v>294</v>
      </c>
    </row>
    <row r="53" spans="1:15">
      <c r="A53" s="680" t="s">
        <v>236</v>
      </c>
      <c r="B53" s="680" t="s">
        <v>237</v>
      </c>
      <c r="C53" s="680"/>
      <c r="D53" s="680"/>
      <c r="E53" s="680"/>
      <c r="F53" s="680"/>
      <c r="G53" s="29" t="s">
        <v>238</v>
      </c>
      <c r="H53" s="29" t="s">
        <v>239</v>
      </c>
      <c r="I53" s="29" t="s">
        <v>3</v>
      </c>
      <c r="K53" s="20" t="s">
        <v>240</v>
      </c>
      <c r="L53" s="20" t="s">
        <v>234</v>
      </c>
    </row>
    <row r="54" spans="1:15">
      <c r="A54" s="680"/>
      <c r="B54" s="680"/>
      <c r="C54" s="680"/>
      <c r="D54" s="680"/>
      <c r="E54" s="680"/>
      <c r="F54" s="680"/>
      <c r="G54" s="30" t="s">
        <v>37</v>
      </c>
      <c r="H54" s="30" t="s">
        <v>53</v>
      </c>
      <c r="I54" s="30" t="s">
        <v>54</v>
      </c>
    </row>
    <row r="55" spans="1:15">
      <c r="A55" s="680"/>
      <c r="B55" s="680"/>
      <c r="C55" s="680"/>
      <c r="D55" s="680"/>
      <c r="E55" s="680"/>
      <c r="F55" s="680"/>
      <c r="G55" s="5"/>
      <c r="H55" s="30"/>
      <c r="I55" s="30" t="s">
        <v>241</v>
      </c>
    </row>
    <row r="56" spans="1:15">
      <c r="A56" s="10">
        <v>1</v>
      </c>
      <c r="B56" s="679" t="s">
        <v>242</v>
      </c>
      <c r="C56" s="679"/>
      <c r="D56" s="679"/>
      <c r="E56" s="679"/>
      <c r="F56" s="679"/>
      <c r="G56" s="10"/>
      <c r="H56" s="10"/>
      <c r="I56" s="31">
        <v>4.3999999999999997E-2</v>
      </c>
    </row>
    <row r="57" spans="1:15">
      <c r="A57" s="10">
        <v>2</v>
      </c>
      <c r="B57" s="679" t="s">
        <v>250</v>
      </c>
      <c r="C57" s="679"/>
      <c r="D57" s="679"/>
      <c r="E57" s="679"/>
      <c r="F57" s="679"/>
      <c r="G57" s="10">
        <v>7.8499999999999993E-3</v>
      </c>
      <c r="H57" s="10">
        <v>1</v>
      </c>
      <c r="I57" s="24">
        <f>G57/H57</f>
        <v>7.8499999999999993E-3</v>
      </c>
      <c r="K57" s="25">
        <v>2500</v>
      </c>
      <c r="L57">
        <f>K57*G57</f>
        <v>19.625</v>
      </c>
    </row>
    <row r="58" spans="1:15">
      <c r="A58" s="10">
        <v>3</v>
      </c>
      <c r="B58" s="683" t="s">
        <v>252</v>
      </c>
      <c r="C58" s="684"/>
      <c r="D58" s="684"/>
      <c r="E58" s="684"/>
      <c r="F58" s="685"/>
      <c r="G58" s="10">
        <v>6.0000000000000001E-3</v>
      </c>
      <c r="H58" s="10">
        <v>0.16</v>
      </c>
      <c r="I58" s="24">
        <f>G58/H58</f>
        <v>3.7499999999999999E-2</v>
      </c>
      <c r="K58" s="25">
        <v>1355.8</v>
      </c>
      <c r="L58">
        <f>K58*G58</f>
        <v>8.1348000000000003</v>
      </c>
    </row>
    <row r="59" spans="1:15">
      <c r="A59" s="10">
        <v>4</v>
      </c>
      <c r="B59" s="683" t="s">
        <v>251</v>
      </c>
      <c r="C59" s="684"/>
      <c r="D59" s="684"/>
      <c r="E59" s="684"/>
      <c r="F59" s="685"/>
      <c r="G59" s="10">
        <v>0.05</v>
      </c>
      <c r="H59" s="10"/>
      <c r="I59" s="24">
        <f>0.11</f>
        <v>0.11</v>
      </c>
      <c r="K59" s="25"/>
      <c r="L59">
        <f>K59*G59</f>
        <v>0</v>
      </c>
      <c r="N59" s="227">
        <f>'ref.'!$I$133</f>
        <v>0.56999999999999995</v>
      </c>
    </row>
    <row r="60" spans="1:15">
      <c r="A60" s="10">
        <v>6</v>
      </c>
      <c r="B60" s="679" t="s">
        <v>254</v>
      </c>
      <c r="C60" s="679"/>
      <c r="D60" s="679"/>
      <c r="E60" s="679"/>
      <c r="F60" s="679"/>
      <c r="G60" s="10">
        <v>1.2E-2</v>
      </c>
      <c r="H60" s="10">
        <v>0.16</v>
      </c>
      <c r="I60" s="24">
        <f t="shared" ref="I60" si="7">G60/H60</f>
        <v>7.4999999999999997E-2</v>
      </c>
      <c r="K60" s="25">
        <v>1355.8</v>
      </c>
      <c r="L60">
        <f t="shared" ref="L60" si="8">K60*G60</f>
        <v>16.269600000000001</v>
      </c>
    </row>
    <row r="61" spans="1:15">
      <c r="A61" s="10">
        <v>7</v>
      </c>
      <c r="B61" s="679" t="s">
        <v>245</v>
      </c>
      <c r="C61" s="679"/>
      <c r="D61" s="679"/>
      <c r="E61" s="679"/>
      <c r="F61" s="679"/>
      <c r="G61" s="10"/>
      <c r="H61" s="10"/>
      <c r="I61" s="31">
        <v>0.12</v>
      </c>
    </row>
    <row r="62" spans="1:15">
      <c r="A62" s="10"/>
      <c r="B62" s="682"/>
      <c r="C62" s="682"/>
      <c r="D62" s="682"/>
      <c r="E62" s="682"/>
      <c r="F62" s="682"/>
      <c r="G62" s="681" t="s">
        <v>246</v>
      </c>
      <c r="H62" s="681"/>
      <c r="I62" s="32">
        <f>SUM(I56:I61)</f>
        <v>0.39434999999999998</v>
      </c>
    </row>
    <row r="63" spans="1:15">
      <c r="A63" s="10"/>
      <c r="B63" s="681" t="s">
        <v>247</v>
      </c>
      <c r="C63" s="681"/>
      <c r="D63" s="681"/>
      <c r="E63" s="681"/>
      <c r="F63" s="681"/>
      <c r="G63" s="3"/>
      <c r="H63" s="3"/>
      <c r="I63" s="32">
        <f>1/I62</f>
        <v>2.5358184354000257</v>
      </c>
      <c r="L63" s="6">
        <f>SUM(L57:L60)</f>
        <v>44.029399999999995</v>
      </c>
    </row>
    <row r="65" spans="1:14" ht="15.75">
      <c r="A65" s="17" t="s">
        <v>453</v>
      </c>
      <c r="I65" s="158"/>
    </row>
    <row r="66" spans="1:14">
      <c r="A66" s="680" t="s">
        <v>236</v>
      </c>
      <c r="B66" s="680" t="s">
        <v>237</v>
      </c>
      <c r="C66" s="680"/>
      <c r="D66" s="680"/>
      <c r="E66" s="680"/>
      <c r="F66" s="680"/>
      <c r="G66" s="29" t="s">
        <v>238</v>
      </c>
      <c r="H66" s="29" t="s">
        <v>239</v>
      </c>
      <c r="I66" s="159" t="s">
        <v>3</v>
      </c>
      <c r="K66" s="20" t="s">
        <v>240</v>
      </c>
      <c r="L66" s="20" t="s">
        <v>234</v>
      </c>
    </row>
    <row r="67" spans="1:14">
      <c r="A67" s="680"/>
      <c r="B67" s="680"/>
      <c r="C67" s="680"/>
      <c r="D67" s="680"/>
      <c r="E67" s="680"/>
      <c r="F67" s="680"/>
      <c r="G67" s="30" t="s">
        <v>37</v>
      </c>
      <c r="H67" s="30" t="s">
        <v>53</v>
      </c>
      <c r="I67" s="160" t="s">
        <v>54</v>
      </c>
    </row>
    <row r="68" spans="1:14">
      <c r="A68" s="680"/>
      <c r="B68" s="680"/>
      <c r="C68" s="680"/>
      <c r="D68" s="680"/>
      <c r="E68" s="680"/>
      <c r="F68" s="680"/>
      <c r="G68" s="5"/>
      <c r="H68" s="30"/>
      <c r="I68" s="160" t="s">
        <v>241</v>
      </c>
    </row>
    <row r="69" spans="1:14">
      <c r="A69" s="10">
        <v>1</v>
      </c>
      <c r="B69" s="679" t="s">
        <v>242</v>
      </c>
      <c r="C69" s="679"/>
      <c r="D69" s="679"/>
      <c r="E69" s="679"/>
      <c r="F69" s="679"/>
      <c r="G69" s="10"/>
      <c r="H69" s="10"/>
      <c r="I69" s="161">
        <v>4.3999999999999997E-2</v>
      </c>
    </row>
    <row r="70" spans="1:14">
      <c r="A70" s="10">
        <v>2</v>
      </c>
      <c r="B70" s="679" t="s">
        <v>118</v>
      </c>
      <c r="C70" s="679"/>
      <c r="D70" s="679"/>
      <c r="E70" s="679"/>
      <c r="F70" s="679"/>
      <c r="G70" s="10">
        <v>0.1</v>
      </c>
      <c r="H70" s="10">
        <f>SUMIF('ref.'!B:B,B:B,'ref.'!I:I)</f>
        <v>1.448</v>
      </c>
      <c r="I70" s="162">
        <f>G70/H70</f>
        <v>6.9060773480662987E-2</v>
      </c>
      <c r="K70" s="25">
        <f>SUMIF('ref.'!B:B,B:B,'ref.'!F:F)</f>
        <v>2400</v>
      </c>
      <c r="L70">
        <f>K70*G70</f>
        <v>240</v>
      </c>
      <c r="N70" s="227">
        <f>'ref.'!$I$108</f>
        <v>0.61</v>
      </c>
    </row>
    <row r="71" spans="1:14">
      <c r="A71" s="10">
        <v>3</v>
      </c>
      <c r="B71" s="679" t="s">
        <v>245</v>
      </c>
      <c r="C71" s="679"/>
      <c r="D71" s="679"/>
      <c r="E71" s="679"/>
      <c r="F71" s="679"/>
      <c r="G71" s="10"/>
      <c r="H71" s="10"/>
      <c r="I71" s="161">
        <v>0.12</v>
      </c>
    </row>
    <row r="72" spans="1:14">
      <c r="A72" s="10"/>
      <c r="B72" s="682"/>
      <c r="C72" s="682"/>
      <c r="D72" s="682"/>
      <c r="E72" s="682"/>
      <c r="F72" s="682"/>
      <c r="G72" s="681" t="s">
        <v>246</v>
      </c>
      <c r="H72" s="681"/>
      <c r="I72" s="163">
        <f>SUM(I69:I71)</f>
        <v>0.23306077348066298</v>
      </c>
    </row>
    <row r="73" spans="1:14">
      <c r="A73" s="10"/>
      <c r="B73" s="681" t="s">
        <v>247</v>
      </c>
      <c r="C73" s="681"/>
      <c r="D73" s="681"/>
      <c r="E73" s="681"/>
      <c r="F73" s="681"/>
      <c r="G73" s="3"/>
      <c r="H73" s="3"/>
      <c r="I73" s="163">
        <f>1/I72</f>
        <v>4.2907263417409442</v>
      </c>
      <c r="L73" s="6">
        <f>SUM(L70:L70)</f>
        <v>240</v>
      </c>
    </row>
    <row r="74" spans="1:14">
      <c r="I74" s="163">
        <f>5.217*0+I73</f>
        <v>4.2907263417409442</v>
      </c>
    </row>
    <row r="76" spans="1:14" ht="15.75">
      <c r="A76" s="17" t="s">
        <v>680</v>
      </c>
      <c r="I76" s="158"/>
    </row>
    <row r="77" spans="1:14">
      <c r="A77" s="680" t="s">
        <v>236</v>
      </c>
      <c r="B77" s="680" t="s">
        <v>237</v>
      </c>
      <c r="C77" s="680"/>
      <c r="D77" s="680"/>
      <c r="E77" s="680"/>
      <c r="F77" s="680"/>
      <c r="G77" s="29" t="s">
        <v>238</v>
      </c>
      <c r="H77" s="29" t="s">
        <v>239</v>
      </c>
      <c r="I77" s="159" t="s">
        <v>3</v>
      </c>
      <c r="K77" s="20" t="s">
        <v>240</v>
      </c>
      <c r="L77" s="20" t="s">
        <v>234</v>
      </c>
    </row>
    <row r="78" spans="1:14">
      <c r="A78" s="680"/>
      <c r="B78" s="680"/>
      <c r="C78" s="680"/>
      <c r="D78" s="680"/>
      <c r="E78" s="680"/>
      <c r="F78" s="680"/>
      <c r="G78" s="30" t="s">
        <v>37</v>
      </c>
      <c r="H78" s="30" t="s">
        <v>53</v>
      </c>
      <c r="I78" s="160" t="s">
        <v>54</v>
      </c>
    </row>
    <row r="79" spans="1:14">
      <c r="A79" s="680"/>
      <c r="B79" s="680"/>
      <c r="C79" s="680"/>
      <c r="D79" s="680"/>
      <c r="E79" s="680"/>
      <c r="F79" s="680"/>
      <c r="G79" s="5"/>
      <c r="H79" s="30"/>
      <c r="I79" s="160" t="s">
        <v>241</v>
      </c>
    </row>
    <row r="80" spans="1:14">
      <c r="A80" s="10">
        <v>1</v>
      </c>
      <c r="B80" s="679" t="s">
        <v>242</v>
      </c>
      <c r="C80" s="679"/>
      <c r="D80" s="679"/>
      <c r="E80" s="679"/>
      <c r="F80" s="679"/>
      <c r="G80" s="10"/>
      <c r="H80" s="10"/>
      <c r="I80" s="161">
        <v>4.3999999999999997E-2</v>
      </c>
    </row>
    <row r="81" spans="1:14">
      <c r="A81" s="10">
        <f>A80+1</f>
        <v>2</v>
      </c>
      <c r="B81" s="683" t="str">
        <f>'ref.'!$B$88</f>
        <v>Paduan Alumunium</v>
      </c>
      <c r="C81" s="684"/>
      <c r="D81" s="684"/>
      <c r="E81" s="684"/>
      <c r="F81" s="685"/>
      <c r="G81" s="10">
        <f>0.5/1000</f>
        <v>5.0000000000000001E-4</v>
      </c>
      <c r="H81" s="10">
        <f>SUMIF('ref.'!B:B,B:B,'ref.'!I:I)</f>
        <v>211</v>
      </c>
      <c r="I81" s="162">
        <f>IF(H81=0,0,G81/H81)</f>
        <v>2.3696682464454976E-6</v>
      </c>
      <c r="K81" s="18">
        <f>SUMIF('ref.'!B:B,B:B,'ref.'!F:F)</f>
        <v>2672</v>
      </c>
      <c r="L81">
        <f t="shared" ref="L81:L83" si="9">K81*G81</f>
        <v>1.3360000000000001</v>
      </c>
      <c r="N81" s="227">
        <f>SUMIF('ref.'!$B:$B,$B:$B,'ref.'!$J:$J)</f>
        <v>0.4</v>
      </c>
    </row>
    <row r="82" spans="1:14">
      <c r="A82" s="10">
        <f t="shared" ref="A82:A86" si="10">A81+1</f>
        <v>3</v>
      </c>
      <c r="B82" s="683" t="str">
        <f>'ref.'!$B$87</f>
        <v>Fibreglass</v>
      </c>
      <c r="C82" s="684"/>
      <c r="D82" s="684"/>
      <c r="E82" s="684"/>
      <c r="F82" s="685"/>
      <c r="G82" s="10">
        <f>4/1000-G81</f>
        <v>3.5000000000000001E-3</v>
      </c>
      <c r="H82" s="10">
        <f>SUMIF('ref.'!B:B,B:B,'ref.'!I:I)</f>
        <v>3.5000000000000003E-2</v>
      </c>
      <c r="I82" s="162">
        <f t="shared" ref="I82:I85" si="11">IF(H82=0,0,G82/H82)</f>
        <v>9.9999999999999992E-2</v>
      </c>
      <c r="K82" s="18">
        <f>SUMIF('ref.'!B:B,B:B,'ref.'!F:F)</f>
        <v>32</v>
      </c>
      <c r="L82">
        <f t="shared" si="9"/>
        <v>0.112</v>
      </c>
      <c r="N82" s="227">
        <f>SUMIF('ref.'!$B:$B,$B:$B,'ref.'!$J:$J)</f>
        <v>0</v>
      </c>
    </row>
    <row r="83" spans="1:14">
      <c r="A83" s="10">
        <f t="shared" si="10"/>
        <v>4</v>
      </c>
      <c r="B83" s="683" t="str">
        <f>'ref.'!$B$94</f>
        <v>Rongga udara 100 mm</v>
      </c>
      <c r="C83" s="684"/>
      <c r="D83" s="684"/>
      <c r="E83" s="684"/>
      <c r="F83" s="685"/>
      <c r="G83" s="10"/>
      <c r="H83" s="10">
        <f>SUMIF('ref.'!B:B,B:B,'ref.'!I:I)</f>
        <v>0.16</v>
      </c>
      <c r="I83" s="162">
        <f>H83</f>
        <v>0.16</v>
      </c>
      <c r="K83" s="18">
        <f>SUMIF('ref.'!B:B,B:B,'ref.'!F:F)</f>
        <v>0</v>
      </c>
      <c r="L83">
        <f t="shared" si="9"/>
        <v>0</v>
      </c>
      <c r="N83" s="227">
        <f>SUMIF('ref.'!$B:$B,$B:$B,'ref.'!$J:$J)</f>
        <v>0</v>
      </c>
    </row>
    <row r="84" spans="1:14">
      <c r="A84" s="10">
        <f t="shared" si="10"/>
        <v>5</v>
      </c>
      <c r="B84" s="683" t="s">
        <v>118</v>
      </c>
      <c r="C84" s="684"/>
      <c r="D84" s="684"/>
      <c r="E84" s="684"/>
      <c r="F84" s="685"/>
      <c r="G84" s="10">
        <v>0.1</v>
      </c>
      <c r="H84" s="10">
        <f>SUMIF('ref.'!B:B,B:B,'ref.'!I:I)</f>
        <v>1.448</v>
      </c>
      <c r="I84" s="162">
        <f t="shared" si="11"/>
        <v>6.9060773480662987E-2</v>
      </c>
      <c r="K84" s="18">
        <f>SUMIF('ref.'!B:B,B:B,'ref.'!F:F)</f>
        <v>2400</v>
      </c>
      <c r="L84">
        <f>K84*G84</f>
        <v>240</v>
      </c>
      <c r="N84" s="227">
        <f>SUMIF('ref.'!$B:$B,$B:$B,'ref.'!$J:$J)</f>
        <v>0.61</v>
      </c>
    </row>
    <row r="85" spans="1:14">
      <c r="A85" s="10">
        <f t="shared" si="10"/>
        <v>6</v>
      </c>
      <c r="B85" s="683"/>
      <c r="C85" s="684"/>
      <c r="D85" s="684"/>
      <c r="E85" s="684"/>
      <c r="F85" s="685"/>
      <c r="G85" s="10"/>
      <c r="H85" s="10">
        <f>SUMIF('ref.'!B:B,B:B,'ref.'!I:I)</f>
        <v>0</v>
      </c>
      <c r="I85" s="162">
        <f t="shared" si="11"/>
        <v>0</v>
      </c>
      <c r="K85" s="18"/>
      <c r="N85" s="227">
        <f>SUMIF('ref.'!$B:$B,$B:$B,'ref.'!$J:$J)</f>
        <v>0</v>
      </c>
    </row>
    <row r="86" spans="1:14">
      <c r="A86" s="10">
        <f t="shared" si="10"/>
        <v>7</v>
      </c>
      <c r="B86" s="679" t="s">
        <v>245</v>
      </c>
      <c r="C86" s="679"/>
      <c r="D86" s="679"/>
      <c r="E86" s="679"/>
      <c r="F86" s="679"/>
      <c r="G86" s="10"/>
      <c r="H86" s="10"/>
      <c r="I86" s="161">
        <v>0.12</v>
      </c>
    </row>
    <row r="87" spans="1:14">
      <c r="A87" s="10"/>
      <c r="B87" s="682"/>
      <c r="C87" s="682"/>
      <c r="D87" s="682"/>
      <c r="E87" s="682"/>
      <c r="F87" s="682"/>
      <c r="G87" s="681" t="s">
        <v>246</v>
      </c>
      <c r="H87" s="681"/>
      <c r="I87" s="163">
        <f>SUM(I80:I86)</f>
        <v>0.49306314314890942</v>
      </c>
    </row>
    <row r="88" spans="1:14">
      <c r="A88" s="10"/>
      <c r="B88" s="681" t="s">
        <v>247</v>
      </c>
      <c r="C88" s="681"/>
      <c r="D88" s="681"/>
      <c r="E88" s="681"/>
      <c r="F88" s="681"/>
      <c r="G88" s="3"/>
      <c r="H88" s="3"/>
      <c r="I88" s="163">
        <f>1/I87</f>
        <v>2.0281378032305919</v>
      </c>
      <c r="L88" s="6">
        <f>SUM(L80:L86)</f>
        <v>241.44800000000001</v>
      </c>
    </row>
    <row r="90" spans="1:14" ht="15.75">
      <c r="A90" s="17" t="s">
        <v>681</v>
      </c>
      <c r="I90" s="158"/>
    </row>
    <row r="91" spans="1:14">
      <c r="A91" s="680" t="s">
        <v>236</v>
      </c>
      <c r="B91" s="680" t="s">
        <v>237</v>
      </c>
      <c r="C91" s="680"/>
      <c r="D91" s="680"/>
      <c r="E91" s="680"/>
      <c r="F91" s="680"/>
      <c r="G91" s="29" t="s">
        <v>238</v>
      </c>
      <c r="H91" s="29" t="s">
        <v>239</v>
      </c>
      <c r="I91" s="159" t="s">
        <v>3</v>
      </c>
      <c r="K91" s="20" t="s">
        <v>240</v>
      </c>
      <c r="L91" s="20" t="s">
        <v>234</v>
      </c>
    </row>
    <row r="92" spans="1:14">
      <c r="A92" s="680"/>
      <c r="B92" s="680"/>
      <c r="C92" s="680"/>
      <c r="D92" s="680"/>
      <c r="E92" s="680"/>
      <c r="F92" s="680"/>
      <c r="G92" s="30" t="s">
        <v>37</v>
      </c>
      <c r="H92" s="30" t="s">
        <v>53</v>
      </c>
      <c r="I92" s="160" t="s">
        <v>54</v>
      </c>
    </row>
    <row r="93" spans="1:14">
      <c r="A93" s="680"/>
      <c r="B93" s="680"/>
      <c r="C93" s="680"/>
      <c r="D93" s="680"/>
      <c r="E93" s="680"/>
      <c r="F93" s="680"/>
      <c r="G93" s="5"/>
      <c r="H93" s="30"/>
      <c r="I93" s="160" t="s">
        <v>241</v>
      </c>
    </row>
    <row r="94" spans="1:14">
      <c r="A94" s="10">
        <v>1</v>
      </c>
      <c r="B94" s="679" t="s">
        <v>242</v>
      </c>
      <c r="C94" s="679"/>
      <c r="D94" s="679"/>
      <c r="E94" s="679"/>
      <c r="F94" s="679"/>
      <c r="G94" s="10"/>
      <c r="H94" s="10"/>
      <c r="I94" s="161">
        <v>4.3999999999999997E-2</v>
      </c>
    </row>
    <row r="95" spans="1:14">
      <c r="A95" s="10">
        <f>A94+1</f>
        <v>2</v>
      </c>
      <c r="B95" s="683" t="str">
        <f>'ref.'!$B$88</f>
        <v>Paduan Alumunium</v>
      </c>
      <c r="C95" s="684"/>
      <c r="D95" s="684"/>
      <c r="E95" s="684"/>
      <c r="F95" s="685"/>
      <c r="G95" s="10">
        <f>0.5/1000</f>
        <v>5.0000000000000001E-4</v>
      </c>
      <c r="H95" s="10">
        <f>SUMIF('ref.'!B:B,B:B,'ref.'!I:I)</f>
        <v>211</v>
      </c>
      <c r="I95" s="162">
        <f>IF(H95=0,0,G95/H95)</f>
        <v>2.3696682464454976E-6</v>
      </c>
      <c r="K95" s="18">
        <f>SUMIF('ref.'!B:B,B:B,'ref.'!F:F)</f>
        <v>2672</v>
      </c>
      <c r="L95">
        <f t="shared" ref="L95:L97" si="12">K95*G95</f>
        <v>1.3360000000000001</v>
      </c>
      <c r="N95" s="227">
        <f>SUMIF('ref.'!$B:$B,$B:$B,'ref.'!$J:$J)</f>
        <v>0.4</v>
      </c>
    </row>
    <row r="96" spans="1:14">
      <c r="A96" s="10">
        <f t="shared" ref="A96:A101" si="13">A95+1</f>
        <v>3</v>
      </c>
      <c r="B96" s="683" t="str">
        <f>'ref.'!$B$87</f>
        <v>Fibreglass</v>
      </c>
      <c r="C96" s="684"/>
      <c r="D96" s="684"/>
      <c r="E96" s="684"/>
      <c r="F96" s="685"/>
      <c r="G96" s="10">
        <f>4/1000-G95</f>
        <v>3.5000000000000001E-3</v>
      </c>
      <c r="H96" s="10">
        <f>SUMIF('ref.'!B:B,B:B,'ref.'!I:I)</f>
        <v>3.5000000000000003E-2</v>
      </c>
      <c r="I96" s="162">
        <f t="shared" ref="I96:I100" si="14">IF(H96=0,0,G96/H96)</f>
        <v>9.9999999999999992E-2</v>
      </c>
      <c r="K96" s="18">
        <f>SUMIF('ref.'!B:B,B:B,'ref.'!F:F)</f>
        <v>32</v>
      </c>
      <c r="L96">
        <f t="shared" si="12"/>
        <v>0.112</v>
      </c>
      <c r="N96" s="227">
        <f>SUMIF('ref.'!$B:$B,$B:$B,'ref.'!$J:$J)</f>
        <v>0</v>
      </c>
    </row>
    <row r="97" spans="1:14">
      <c r="A97" s="10">
        <f t="shared" si="13"/>
        <v>4</v>
      </c>
      <c r="B97" s="683" t="str">
        <f>'ref.'!$B$94</f>
        <v>Rongga udara 100 mm</v>
      </c>
      <c r="C97" s="684"/>
      <c r="D97" s="684"/>
      <c r="E97" s="684"/>
      <c r="F97" s="685"/>
      <c r="G97" s="10"/>
      <c r="H97" s="10">
        <f>SUMIF('ref.'!B:B,B:B,'ref.'!I:I)</f>
        <v>0.16</v>
      </c>
      <c r="I97" s="162">
        <f>H97</f>
        <v>0.16</v>
      </c>
      <c r="K97" s="18">
        <f>SUMIF('ref.'!B:B,B:B,'ref.'!F:F)</f>
        <v>0</v>
      </c>
      <c r="L97">
        <f t="shared" si="12"/>
        <v>0</v>
      </c>
      <c r="N97" s="227">
        <f>SUMIF('ref.'!$B:$B,$B:$B,'ref.'!$J:$J)</f>
        <v>0</v>
      </c>
    </row>
    <row r="98" spans="1:14">
      <c r="A98" s="10">
        <f t="shared" ref="A98:A99" si="15">A97+1</f>
        <v>5</v>
      </c>
      <c r="B98" s="662" t="s">
        <v>244</v>
      </c>
      <c r="C98" s="662"/>
      <c r="D98" s="662"/>
      <c r="E98" s="662"/>
      <c r="F98" s="662"/>
      <c r="G98" s="10">
        <v>2.5000000000000001E-2</v>
      </c>
      <c r="H98" s="10">
        <f>SUMIF('ref.'!B:B,B:B,'ref.'!I:I)</f>
        <v>0.53300000000000003</v>
      </c>
      <c r="I98" s="162">
        <f t="shared" ref="I98" si="16">IF(H98=0,0,G98/H98)</f>
        <v>4.6904315196998121E-2</v>
      </c>
      <c r="K98" s="18"/>
      <c r="N98" s="227"/>
    </row>
    <row r="99" spans="1:14">
      <c r="A99" s="10">
        <f t="shared" si="15"/>
        <v>6</v>
      </c>
      <c r="B99" s="683" t="str">
        <f>'ref.'!B77</f>
        <v>Beton ringan</v>
      </c>
      <c r="C99" s="684"/>
      <c r="D99" s="684"/>
      <c r="E99" s="684"/>
      <c r="F99" s="685"/>
      <c r="G99" s="10">
        <v>0.1</v>
      </c>
      <c r="H99" s="10">
        <f>SUMIF('ref.'!B:B,B:B,'ref.'!I:I)</f>
        <v>0.30299999999999999</v>
      </c>
      <c r="I99" s="162">
        <f t="shared" si="14"/>
        <v>0.33003300330033009</v>
      </c>
      <c r="K99" s="18">
        <f>SUMIF('ref.'!B:B,B:B,'ref.'!F:F)</f>
        <v>960</v>
      </c>
      <c r="L99">
        <f>K99*G99</f>
        <v>96</v>
      </c>
      <c r="N99" s="227">
        <f>SUMIF('ref.'!$B:$B,$B:$B,'ref.'!$J:$J)</f>
        <v>0.86</v>
      </c>
    </row>
    <row r="100" spans="1:14">
      <c r="A100" s="10">
        <f t="shared" si="13"/>
        <v>7</v>
      </c>
      <c r="B100" s="662" t="s">
        <v>244</v>
      </c>
      <c r="C100" s="662"/>
      <c r="D100" s="662"/>
      <c r="E100" s="662"/>
      <c r="F100" s="662"/>
      <c r="G100" s="10">
        <v>2.5000000000000001E-2</v>
      </c>
      <c r="H100" s="10">
        <f>SUMIF('ref.'!B:B,B:B,'ref.'!I:I)</f>
        <v>0.53300000000000003</v>
      </c>
      <c r="I100" s="162">
        <f t="shared" si="14"/>
        <v>4.6904315196998121E-2</v>
      </c>
      <c r="K100" s="18">
        <f>SUMIF('ref.'!B:B,B:B,'ref.'!F:F)</f>
        <v>1568</v>
      </c>
      <c r="L100">
        <f>K100*G100</f>
        <v>39.200000000000003</v>
      </c>
      <c r="N100" s="227">
        <f>SUMIF('ref.'!$B:$B,$B:$B,'ref.'!$J:$J)</f>
        <v>0</v>
      </c>
    </row>
    <row r="101" spans="1:14">
      <c r="A101" s="10">
        <f t="shared" si="13"/>
        <v>8</v>
      </c>
      <c r="B101" s="679" t="s">
        <v>245</v>
      </c>
      <c r="C101" s="679"/>
      <c r="D101" s="679"/>
      <c r="E101" s="679"/>
      <c r="F101" s="679"/>
      <c r="G101" s="10"/>
      <c r="H101" s="10"/>
      <c r="I101" s="161">
        <v>0.12</v>
      </c>
    </row>
    <row r="102" spans="1:14">
      <c r="A102" s="10"/>
      <c r="B102" s="682"/>
      <c r="C102" s="682"/>
      <c r="D102" s="682"/>
      <c r="E102" s="682"/>
      <c r="F102" s="682"/>
      <c r="G102" s="681" t="s">
        <v>246</v>
      </c>
      <c r="H102" s="681"/>
      <c r="I102" s="163">
        <f>SUM(I94:I101)</f>
        <v>0.84784400336257282</v>
      </c>
    </row>
    <row r="103" spans="1:14">
      <c r="A103" s="10"/>
      <c r="B103" s="681" t="s">
        <v>247</v>
      </c>
      <c r="C103" s="681"/>
      <c r="D103" s="681"/>
      <c r="E103" s="681"/>
      <c r="F103" s="681"/>
      <c r="G103" s="3"/>
      <c r="H103" s="3"/>
      <c r="I103" s="163">
        <f>1/I102</f>
        <v>1.1794622548888383</v>
      </c>
      <c r="L103" s="6">
        <f>SUM(L94:L101)</f>
        <v>136.648</v>
      </c>
    </row>
  </sheetData>
  <sortState xmlns:xlrd2="http://schemas.microsoft.com/office/spreadsheetml/2017/richdata2" ref="B5:E8">
    <sortCondition ref="B5"/>
  </sortState>
  <mergeCells count="76">
    <mergeCell ref="G102:H102"/>
    <mergeCell ref="B103:F103"/>
    <mergeCell ref="B98:F98"/>
    <mergeCell ref="B97:F97"/>
    <mergeCell ref="B99:F99"/>
    <mergeCell ref="B100:F100"/>
    <mergeCell ref="B101:F101"/>
    <mergeCell ref="B102:F102"/>
    <mergeCell ref="A91:A93"/>
    <mergeCell ref="B91:F93"/>
    <mergeCell ref="B94:F94"/>
    <mergeCell ref="B95:F95"/>
    <mergeCell ref="B96:F96"/>
    <mergeCell ref="B87:F87"/>
    <mergeCell ref="G87:H87"/>
    <mergeCell ref="B88:F88"/>
    <mergeCell ref="B81:F81"/>
    <mergeCell ref="B85:F85"/>
    <mergeCell ref="B82:F82"/>
    <mergeCell ref="B83:F83"/>
    <mergeCell ref="A77:A79"/>
    <mergeCell ref="B77:F79"/>
    <mergeCell ref="B80:F80"/>
    <mergeCell ref="B84:F84"/>
    <mergeCell ref="B86:F86"/>
    <mergeCell ref="B72:F72"/>
    <mergeCell ref="G72:H72"/>
    <mergeCell ref="B73:F73"/>
    <mergeCell ref="A66:A68"/>
    <mergeCell ref="B66:F68"/>
    <mergeCell ref="B69:F69"/>
    <mergeCell ref="B70:F70"/>
    <mergeCell ref="B71:F71"/>
    <mergeCell ref="G62:H62"/>
    <mergeCell ref="B63:F63"/>
    <mergeCell ref="B59:F59"/>
    <mergeCell ref="B60:F60"/>
    <mergeCell ref="B61:F61"/>
    <mergeCell ref="B62:F62"/>
    <mergeCell ref="A53:A55"/>
    <mergeCell ref="B53:F55"/>
    <mergeCell ref="B56:F56"/>
    <mergeCell ref="B57:F57"/>
    <mergeCell ref="B58:F58"/>
    <mergeCell ref="G49:H49"/>
    <mergeCell ref="B50:F50"/>
    <mergeCell ref="B44:F44"/>
    <mergeCell ref="B45:F45"/>
    <mergeCell ref="B46:F46"/>
    <mergeCell ref="B47:F47"/>
    <mergeCell ref="B48:F48"/>
    <mergeCell ref="B49:F49"/>
    <mergeCell ref="G35:H35"/>
    <mergeCell ref="B36:F36"/>
    <mergeCell ref="A39:A41"/>
    <mergeCell ref="B39:F41"/>
    <mergeCell ref="B42:F42"/>
    <mergeCell ref="B43:F43"/>
    <mergeCell ref="B30:F30"/>
    <mergeCell ref="B31:F31"/>
    <mergeCell ref="B32:F32"/>
    <mergeCell ref="B33:F33"/>
    <mergeCell ref="B34:F34"/>
    <mergeCell ref="B35:F35"/>
    <mergeCell ref="B22:F22"/>
    <mergeCell ref="B23:F23"/>
    <mergeCell ref="G23:H23"/>
    <mergeCell ref="B24:F24"/>
    <mergeCell ref="A27:A29"/>
    <mergeCell ref="B27:F29"/>
    <mergeCell ref="B21:F21"/>
    <mergeCell ref="A15:A17"/>
    <mergeCell ref="B15:F17"/>
    <mergeCell ref="B18:F18"/>
    <mergeCell ref="B19:F19"/>
    <mergeCell ref="B20:F20"/>
  </mergeCells>
  <pageMargins left="0.7" right="0.7" top="0.75" bottom="0.75" header="0.3" footer="0.3"/>
  <pageSetup orientation="portrait" horizontalDpi="4294967293" verticalDpi="0" r:id="rId1"/>
  <ignoredErrors>
    <ignoredError sqref="I4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2:Z142"/>
  <sheetViews>
    <sheetView zoomScale="70" zoomScaleNormal="70" workbookViewId="0">
      <selection activeCell="N5" sqref="N5"/>
    </sheetView>
  </sheetViews>
  <sheetFormatPr defaultRowHeight="15"/>
  <cols>
    <col min="1" max="1" width="13.28515625" style="275" customWidth="1"/>
    <col min="2" max="2" width="27.42578125" style="275" customWidth="1"/>
    <col min="3" max="10" width="12.7109375" style="275" customWidth="1"/>
    <col min="11" max="11" width="9.140625" style="275"/>
    <col min="12" max="12" width="16.7109375" style="275" bestFit="1" customWidth="1"/>
    <col min="13" max="21" width="9.140625" style="275"/>
    <col min="22" max="22" width="9.140625" style="125"/>
    <col min="23" max="16384" width="9.140625" style="275"/>
  </cols>
  <sheetData>
    <row r="2" spans="1:14">
      <c r="A2" s="286" t="s">
        <v>67</v>
      </c>
      <c r="B2" s="4"/>
      <c r="C2" s="4"/>
      <c r="D2" s="4"/>
      <c r="E2" s="4"/>
      <c r="F2" s="4"/>
      <c r="G2" s="4"/>
      <c r="H2" s="4"/>
      <c r="I2" s="4"/>
      <c r="J2" s="4"/>
    </row>
    <row r="3" spans="1:14" ht="15.75">
      <c r="A3" s="474" t="s">
        <v>68</v>
      </c>
      <c r="B3" s="282"/>
      <c r="C3" s="282"/>
      <c r="D3" s="282"/>
      <c r="E3" s="282"/>
      <c r="F3" s="282"/>
      <c r="G3" s="282"/>
      <c r="H3" s="282"/>
      <c r="I3" s="475"/>
      <c r="J3" s="475"/>
    </row>
    <row r="4" spans="1:14">
      <c r="A4" s="473" t="s">
        <v>728</v>
      </c>
      <c r="B4" s="473" t="s">
        <v>69</v>
      </c>
      <c r="C4" s="473" t="s">
        <v>70</v>
      </c>
      <c r="D4" s="473" t="s">
        <v>71</v>
      </c>
      <c r="E4" s="473" t="s">
        <v>72</v>
      </c>
      <c r="F4" s="473" t="s">
        <v>73</v>
      </c>
      <c r="G4" s="473" t="s">
        <v>74</v>
      </c>
      <c r="H4" s="473" t="s">
        <v>75</v>
      </c>
      <c r="I4" s="473" t="s">
        <v>76</v>
      </c>
      <c r="J4" s="473" t="s">
        <v>52</v>
      </c>
      <c r="L4" s="535" t="s">
        <v>731</v>
      </c>
      <c r="M4" s="275" t="s">
        <v>744</v>
      </c>
    </row>
    <row r="5" spans="1:14">
      <c r="A5" s="543" t="s">
        <v>746</v>
      </c>
      <c r="B5" s="544">
        <v>130</v>
      </c>
      <c r="C5" s="544">
        <v>211</v>
      </c>
      <c r="D5" s="544">
        <v>243</v>
      </c>
      <c r="E5" s="544">
        <v>176</v>
      </c>
      <c r="F5" s="544">
        <v>97</v>
      </c>
      <c r="G5" s="544">
        <v>97</v>
      </c>
      <c r="H5" s="544">
        <v>112</v>
      </c>
      <c r="I5" s="544">
        <v>113</v>
      </c>
      <c r="J5" s="206">
        <v>5</v>
      </c>
      <c r="K5" s="469"/>
      <c r="L5" s="541">
        <v>2011</v>
      </c>
      <c r="M5" s="476">
        <v>35</v>
      </c>
      <c r="N5" s="275" t="str">
        <f>"Nilai Overall Thermal Transfer Value (OTTV) untuk bangunan tidak boleh melebihi "&amp;TEXT($M5,0)&amp;" Watts/m2"</f>
        <v>Nilai Overall Thermal Transfer Value (OTTV) untuk bangunan tidak boleh melebihi 35 Watts/m2</v>
      </c>
    </row>
    <row r="6" spans="1:14">
      <c r="A6" s="543" t="s">
        <v>722</v>
      </c>
      <c r="B6" s="544">
        <v>130</v>
      </c>
      <c r="C6" s="544">
        <v>162</v>
      </c>
      <c r="D6" s="544">
        <v>188</v>
      </c>
      <c r="E6" s="544">
        <v>159</v>
      </c>
      <c r="F6" s="544">
        <v>122</v>
      </c>
      <c r="G6" s="544">
        <v>142</v>
      </c>
      <c r="H6" s="544">
        <v>163</v>
      </c>
      <c r="I6" s="544">
        <v>146</v>
      </c>
      <c r="J6" s="206">
        <v>5</v>
      </c>
      <c r="K6" s="469"/>
      <c r="L6" s="206" t="s">
        <v>751</v>
      </c>
      <c r="M6" s="476">
        <v>35</v>
      </c>
      <c r="N6" s="275" t="str">
        <f t="shared" ref="N6:N62" si="0">"Nilai Overall Thermal Transfer Value (OTTV) untuk bangunan tidak boleh melebihi "&amp;TEXT($M6,0)&amp;" Watts/m2"</f>
        <v>Nilai Overall Thermal Transfer Value (OTTV) untuk bangunan tidak boleh melebihi 35 Watts/m2</v>
      </c>
    </row>
    <row r="7" spans="1:14">
      <c r="A7" s="543" t="s">
        <v>732</v>
      </c>
      <c r="B7" s="544">
        <v>128</v>
      </c>
      <c r="C7" s="544">
        <v>161</v>
      </c>
      <c r="D7" s="544">
        <v>185</v>
      </c>
      <c r="E7" s="544">
        <v>157</v>
      </c>
      <c r="F7" s="544">
        <v>124</v>
      </c>
      <c r="G7" s="544">
        <v>139</v>
      </c>
      <c r="H7" s="544">
        <v>155</v>
      </c>
      <c r="I7" s="544">
        <v>141</v>
      </c>
      <c r="J7" s="206">
        <v>5</v>
      </c>
      <c r="K7" s="469"/>
      <c r="L7" s="206" t="s">
        <v>751</v>
      </c>
      <c r="M7" s="476">
        <v>35</v>
      </c>
      <c r="N7" s="275" t="str">
        <f t="shared" si="0"/>
        <v>Nilai Overall Thermal Transfer Value (OTTV) untuk bangunan tidak boleh melebihi 35 Watts/m2</v>
      </c>
    </row>
    <row r="8" spans="1:14">
      <c r="A8" s="543" t="s">
        <v>752</v>
      </c>
      <c r="B8" s="544">
        <v>116</v>
      </c>
      <c r="C8" s="544">
        <v>159</v>
      </c>
      <c r="D8" s="544">
        <v>200</v>
      </c>
      <c r="E8" s="544">
        <v>179</v>
      </c>
      <c r="F8" s="544">
        <v>142</v>
      </c>
      <c r="G8" s="544">
        <v>154</v>
      </c>
      <c r="H8" s="544">
        <v>166</v>
      </c>
      <c r="I8" s="544">
        <v>138</v>
      </c>
      <c r="J8" s="206">
        <v>5</v>
      </c>
      <c r="K8" s="469"/>
      <c r="L8" s="206" t="s">
        <v>751</v>
      </c>
      <c r="M8" s="476">
        <v>35</v>
      </c>
      <c r="N8" s="275" t="str">
        <f t="shared" si="0"/>
        <v>Nilai Overall Thermal Transfer Value (OTTV) untuk bangunan tidak boleh melebihi 35 Watts/m2</v>
      </c>
    </row>
    <row r="9" spans="1:14">
      <c r="A9" s="543" t="s">
        <v>458</v>
      </c>
      <c r="B9" s="544">
        <v>150</v>
      </c>
      <c r="C9" s="544">
        <v>183</v>
      </c>
      <c r="D9" s="544">
        <v>198</v>
      </c>
      <c r="E9" s="544">
        <v>154</v>
      </c>
      <c r="F9" s="544">
        <v>113</v>
      </c>
      <c r="G9" s="544">
        <v>135</v>
      </c>
      <c r="H9" s="544">
        <v>164</v>
      </c>
      <c r="I9" s="544">
        <v>157</v>
      </c>
      <c r="J9" s="206">
        <v>5</v>
      </c>
      <c r="K9" s="469"/>
      <c r="L9" s="206" t="s">
        <v>751</v>
      </c>
      <c r="M9" s="476">
        <v>35</v>
      </c>
      <c r="N9" s="275" t="str">
        <f t="shared" si="0"/>
        <v>Nilai Overall Thermal Transfer Value (OTTV) untuk bangunan tidak boleh melebihi 35 Watts/m2</v>
      </c>
    </row>
    <row r="10" spans="1:14">
      <c r="A10" s="543" t="s">
        <v>753</v>
      </c>
      <c r="B10" s="544">
        <v>131</v>
      </c>
      <c r="C10" s="544">
        <v>164</v>
      </c>
      <c r="D10" s="544">
        <v>192</v>
      </c>
      <c r="E10" s="544">
        <v>164</v>
      </c>
      <c r="F10" s="544">
        <v>129</v>
      </c>
      <c r="G10" s="544">
        <v>156</v>
      </c>
      <c r="H10" s="544">
        <v>182</v>
      </c>
      <c r="I10" s="544">
        <v>158</v>
      </c>
      <c r="J10" s="206">
        <v>5</v>
      </c>
      <c r="K10" s="469"/>
      <c r="L10" s="206" t="s">
        <v>751</v>
      </c>
      <c r="M10" s="476">
        <v>35</v>
      </c>
      <c r="N10" s="275" t="str">
        <f t="shared" si="0"/>
        <v>Nilai Overall Thermal Transfer Value (OTTV) untuk bangunan tidak boleh melebihi 35 Watts/m2</v>
      </c>
    </row>
    <row r="11" spans="1:14">
      <c r="A11" s="543" t="s">
        <v>709</v>
      </c>
      <c r="B11" s="544">
        <v>140</v>
      </c>
      <c r="C11" s="544">
        <v>180</v>
      </c>
      <c r="D11" s="544">
        <v>203</v>
      </c>
      <c r="E11" s="544">
        <v>161</v>
      </c>
      <c r="F11" s="544">
        <v>117</v>
      </c>
      <c r="G11" s="544">
        <v>135</v>
      </c>
      <c r="H11" s="544">
        <v>161</v>
      </c>
      <c r="I11" s="544">
        <v>151</v>
      </c>
      <c r="J11" s="206">
        <v>5</v>
      </c>
      <c r="K11" s="469"/>
      <c r="L11" s="206" t="s">
        <v>751</v>
      </c>
      <c r="M11" s="476">
        <v>35</v>
      </c>
      <c r="N11" s="275" t="str">
        <f t="shared" si="0"/>
        <v>Nilai Overall Thermal Transfer Value (OTTV) untuk bangunan tidak boleh melebihi 35 Watts/m2</v>
      </c>
    </row>
    <row r="12" spans="1:14">
      <c r="A12" s="543" t="s">
        <v>733</v>
      </c>
      <c r="B12" s="544">
        <v>132</v>
      </c>
      <c r="C12" s="544">
        <v>162</v>
      </c>
      <c r="D12" s="544">
        <v>177</v>
      </c>
      <c r="E12" s="544">
        <v>143</v>
      </c>
      <c r="F12" s="544">
        <v>108</v>
      </c>
      <c r="G12" s="544">
        <v>144</v>
      </c>
      <c r="H12" s="544">
        <v>179</v>
      </c>
      <c r="I12" s="544">
        <v>162</v>
      </c>
      <c r="J12" s="206">
        <v>5</v>
      </c>
      <c r="K12" s="469"/>
      <c r="L12" s="206" t="s">
        <v>754</v>
      </c>
      <c r="M12" s="476">
        <v>35</v>
      </c>
      <c r="N12" s="275" t="str">
        <f t="shared" si="0"/>
        <v>Nilai Overall Thermal Transfer Value (OTTV) untuk bangunan tidak boleh melebihi 35 Watts/m2</v>
      </c>
    </row>
    <row r="13" spans="1:14">
      <c r="A13" s="543" t="s">
        <v>716</v>
      </c>
      <c r="B13" s="544">
        <v>125</v>
      </c>
      <c r="C13" s="544">
        <v>162</v>
      </c>
      <c r="D13" s="544">
        <v>196</v>
      </c>
      <c r="E13" s="544">
        <v>170</v>
      </c>
      <c r="F13" s="544">
        <v>132</v>
      </c>
      <c r="G13" s="544">
        <v>151</v>
      </c>
      <c r="H13" s="544">
        <v>170</v>
      </c>
      <c r="I13" s="544">
        <v>146</v>
      </c>
      <c r="J13" s="206">
        <v>5</v>
      </c>
      <c r="K13" s="469"/>
      <c r="L13" s="206" t="s">
        <v>751</v>
      </c>
      <c r="M13" s="476">
        <v>35</v>
      </c>
      <c r="N13" s="275" t="str">
        <f t="shared" si="0"/>
        <v>Nilai Overall Thermal Transfer Value (OTTV) untuk bangunan tidak boleh melebihi 35 Watts/m2</v>
      </c>
    </row>
    <row r="14" spans="1:14">
      <c r="A14" s="543" t="s">
        <v>755</v>
      </c>
      <c r="B14" s="544">
        <v>140</v>
      </c>
      <c r="C14" s="544">
        <v>174</v>
      </c>
      <c r="D14" s="544">
        <v>192</v>
      </c>
      <c r="E14" s="544">
        <v>154</v>
      </c>
      <c r="F14" s="544">
        <v>114</v>
      </c>
      <c r="G14" s="544">
        <v>133</v>
      </c>
      <c r="H14" s="544">
        <v>160</v>
      </c>
      <c r="I14" s="544">
        <v>151</v>
      </c>
      <c r="J14" s="206">
        <v>5</v>
      </c>
      <c r="K14" s="469"/>
      <c r="L14" s="206" t="s">
        <v>751</v>
      </c>
      <c r="M14" s="476">
        <v>35</v>
      </c>
      <c r="N14" s="275" t="str">
        <f t="shared" si="0"/>
        <v>Nilai Overall Thermal Transfer Value (OTTV) untuk bangunan tidak boleh melebihi 35 Watts/m2</v>
      </c>
    </row>
    <row r="15" spans="1:14">
      <c r="A15" s="543" t="s">
        <v>734</v>
      </c>
      <c r="B15" s="544">
        <v>123</v>
      </c>
      <c r="C15" s="544">
        <v>134</v>
      </c>
      <c r="D15" s="544">
        <v>137</v>
      </c>
      <c r="E15" s="544">
        <v>119</v>
      </c>
      <c r="F15" s="544">
        <v>104</v>
      </c>
      <c r="G15" s="544">
        <v>119</v>
      </c>
      <c r="H15" s="544">
        <v>138</v>
      </c>
      <c r="I15" s="544">
        <v>134</v>
      </c>
      <c r="J15" s="206">
        <v>5</v>
      </c>
      <c r="K15" s="469"/>
      <c r="L15" s="206" t="s">
        <v>754</v>
      </c>
      <c r="M15" s="476">
        <v>35</v>
      </c>
      <c r="N15" s="275" t="str">
        <f t="shared" si="0"/>
        <v>Nilai Overall Thermal Transfer Value (OTTV) untuk bangunan tidak boleh melebihi 35 Watts/m2</v>
      </c>
    </row>
    <row r="16" spans="1:14">
      <c r="A16" s="543" t="s">
        <v>747</v>
      </c>
      <c r="B16" s="544">
        <v>135</v>
      </c>
      <c r="C16" s="544">
        <v>169</v>
      </c>
      <c r="D16" s="544">
        <v>187</v>
      </c>
      <c r="E16" s="544">
        <v>152</v>
      </c>
      <c r="F16" s="544">
        <v>117</v>
      </c>
      <c r="G16" s="544">
        <v>133</v>
      </c>
      <c r="H16" s="544">
        <v>155</v>
      </c>
      <c r="I16" s="544">
        <v>145</v>
      </c>
      <c r="J16" s="206">
        <v>5</v>
      </c>
      <c r="K16" s="469"/>
      <c r="L16" s="206" t="s">
        <v>751</v>
      </c>
      <c r="M16" s="476">
        <v>35</v>
      </c>
      <c r="N16" s="275" t="str">
        <f t="shared" si="0"/>
        <v>Nilai Overall Thermal Transfer Value (OTTV) untuk bangunan tidak boleh melebihi 35 Watts/m2</v>
      </c>
    </row>
    <row r="17" spans="1:14">
      <c r="A17" s="543" t="s">
        <v>723</v>
      </c>
      <c r="B17" s="544">
        <v>140</v>
      </c>
      <c r="C17" s="544">
        <v>175</v>
      </c>
      <c r="D17" s="544">
        <v>197</v>
      </c>
      <c r="E17" s="544">
        <v>159</v>
      </c>
      <c r="F17" s="544">
        <v>119</v>
      </c>
      <c r="G17" s="544">
        <v>139</v>
      </c>
      <c r="H17" s="544">
        <v>165</v>
      </c>
      <c r="I17" s="544">
        <v>152</v>
      </c>
      <c r="J17" s="206">
        <v>5</v>
      </c>
      <c r="K17" s="469"/>
      <c r="L17" s="206" t="s">
        <v>751</v>
      </c>
      <c r="M17" s="476">
        <v>35</v>
      </c>
      <c r="N17" s="275" t="str">
        <f t="shared" si="0"/>
        <v>Nilai Overall Thermal Transfer Value (OTTV) untuk bangunan tidak boleh melebihi 35 Watts/m2</v>
      </c>
    </row>
    <row r="18" spans="1:14">
      <c r="A18" s="543" t="s">
        <v>748</v>
      </c>
      <c r="B18" s="544">
        <v>128</v>
      </c>
      <c r="C18" s="544">
        <v>161</v>
      </c>
      <c r="D18" s="544">
        <v>185</v>
      </c>
      <c r="E18" s="544">
        <v>157</v>
      </c>
      <c r="F18" s="544">
        <v>124</v>
      </c>
      <c r="G18" s="544">
        <v>139</v>
      </c>
      <c r="H18" s="544">
        <v>155</v>
      </c>
      <c r="I18" s="544">
        <v>141</v>
      </c>
      <c r="J18" s="206">
        <v>5</v>
      </c>
      <c r="K18" s="469"/>
      <c r="L18" s="206" t="s">
        <v>751</v>
      </c>
      <c r="M18" s="476">
        <v>35</v>
      </c>
      <c r="N18" s="275" t="str">
        <f t="shared" si="0"/>
        <v>Nilai Overall Thermal Transfer Value (OTTV) untuk bangunan tidak boleh melebihi 35 Watts/m2</v>
      </c>
    </row>
    <row r="19" spans="1:14">
      <c r="A19" s="543" t="s">
        <v>749</v>
      </c>
      <c r="B19" s="544">
        <v>130.6639211514462</v>
      </c>
      <c r="C19" s="544">
        <v>163.28658693575204</v>
      </c>
      <c r="D19" s="544">
        <v>197.25280643003023</v>
      </c>
      <c r="E19" s="544">
        <v>178.56997964898019</v>
      </c>
      <c r="F19" s="544">
        <v>146.28922544687509</v>
      </c>
      <c r="G19" s="544">
        <v>155.59164354721506</v>
      </c>
      <c r="H19" s="544">
        <v>168.16318650381987</v>
      </c>
      <c r="I19" s="544">
        <v>147.38292925317106</v>
      </c>
      <c r="J19" s="206">
        <v>5</v>
      </c>
      <c r="K19" s="469"/>
      <c r="L19" s="206" t="s">
        <v>756</v>
      </c>
      <c r="M19" s="476">
        <v>35</v>
      </c>
      <c r="N19" s="275" t="str">
        <f t="shared" si="0"/>
        <v>Nilai Overall Thermal Transfer Value (OTTV) untuk bangunan tidak boleh melebihi 35 Watts/m2</v>
      </c>
    </row>
    <row r="20" spans="1:14">
      <c r="A20" s="543" t="s">
        <v>735</v>
      </c>
      <c r="B20" s="544">
        <v>136</v>
      </c>
      <c r="C20" s="544">
        <v>153</v>
      </c>
      <c r="D20" s="544">
        <v>160</v>
      </c>
      <c r="E20" s="544">
        <v>132</v>
      </c>
      <c r="F20" s="544">
        <v>107</v>
      </c>
      <c r="G20" s="544">
        <v>131</v>
      </c>
      <c r="H20" s="544">
        <v>159</v>
      </c>
      <c r="I20" s="544">
        <v>152</v>
      </c>
      <c r="J20" s="206">
        <v>5</v>
      </c>
      <c r="K20" s="469"/>
      <c r="L20" s="206" t="s">
        <v>754</v>
      </c>
      <c r="M20" s="476">
        <v>35</v>
      </c>
      <c r="N20" s="275" t="str">
        <f t="shared" si="0"/>
        <v>Nilai Overall Thermal Transfer Value (OTTV) untuk bangunan tidak boleh melebihi 35 Watts/m2</v>
      </c>
    </row>
    <row r="21" spans="1:14">
      <c r="A21" s="543" t="s">
        <v>710</v>
      </c>
      <c r="B21" s="544">
        <v>153</v>
      </c>
      <c r="C21" s="544">
        <v>184</v>
      </c>
      <c r="D21" s="544">
        <v>197</v>
      </c>
      <c r="E21" s="544">
        <v>152</v>
      </c>
      <c r="F21" s="544">
        <v>111</v>
      </c>
      <c r="G21" s="544">
        <v>141</v>
      </c>
      <c r="H21" s="544">
        <v>178</v>
      </c>
      <c r="I21" s="544">
        <v>169</v>
      </c>
      <c r="J21" s="206">
        <v>5</v>
      </c>
      <c r="K21" s="469"/>
      <c r="L21" s="206" t="s">
        <v>751</v>
      </c>
      <c r="M21" s="476">
        <v>35</v>
      </c>
      <c r="N21" s="275" t="str">
        <f t="shared" si="0"/>
        <v>Nilai Overall Thermal Transfer Value (OTTV) untuk bangunan tidak boleh melebihi 35 Watts/m2</v>
      </c>
    </row>
    <row r="22" spans="1:14">
      <c r="A22" s="543" t="s">
        <v>719</v>
      </c>
      <c r="B22" s="544">
        <v>125</v>
      </c>
      <c r="C22" s="544">
        <v>164</v>
      </c>
      <c r="D22" s="544">
        <v>196</v>
      </c>
      <c r="E22" s="544">
        <v>168</v>
      </c>
      <c r="F22" s="544">
        <v>130</v>
      </c>
      <c r="G22" s="544">
        <v>145</v>
      </c>
      <c r="H22" s="544">
        <v>161</v>
      </c>
      <c r="I22" s="544">
        <v>140</v>
      </c>
      <c r="J22" s="206">
        <v>5</v>
      </c>
      <c r="K22" s="469"/>
      <c r="L22" s="206" t="s">
        <v>751</v>
      </c>
      <c r="M22" s="476">
        <v>35</v>
      </c>
      <c r="N22" s="275" t="str">
        <f t="shared" si="0"/>
        <v>Nilai Overall Thermal Transfer Value (OTTV) untuk bangunan tidak boleh melebihi 35 Watts/m2</v>
      </c>
    </row>
    <row r="23" spans="1:14">
      <c r="A23" s="543" t="s">
        <v>750</v>
      </c>
      <c r="B23" s="544">
        <v>129</v>
      </c>
      <c r="C23" s="544">
        <v>152</v>
      </c>
      <c r="D23" s="544">
        <v>173</v>
      </c>
      <c r="E23" s="544">
        <v>150</v>
      </c>
      <c r="F23" s="544">
        <v>122</v>
      </c>
      <c r="G23" s="544">
        <v>140</v>
      </c>
      <c r="H23" s="544">
        <v>159</v>
      </c>
      <c r="I23" s="544">
        <v>144</v>
      </c>
      <c r="J23" s="206">
        <v>5</v>
      </c>
      <c r="K23" s="469"/>
      <c r="L23" s="206" t="s">
        <v>751</v>
      </c>
      <c r="M23" s="476">
        <v>35</v>
      </c>
      <c r="N23" s="275" t="str">
        <f t="shared" si="0"/>
        <v>Nilai Overall Thermal Transfer Value (OTTV) untuk bangunan tidak boleh melebihi 35 Watts/m2</v>
      </c>
    </row>
    <row r="24" spans="1:14">
      <c r="A24" s="543" t="s">
        <v>459</v>
      </c>
      <c r="B24" s="544">
        <v>148</v>
      </c>
      <c r="C24" s="544">
        <v>181</v>
      </c>
      <c r="D24" s="544">
        <v>197</v>
      </c>
      <c r="E24" s="544">
        <v>152</v>
      </c>
      <c r="F24" s="544">
        <v>112</v>
      </c>
      <c r="G24" s="544">
        <v>138</v>
      </c>
      <c r="H24" s="544">
        <v>171</v>
      </c>
      <c r="I24" s="544">
        <v>161</v>
      </c>
      <c r="J24" s="206">
        <v>5</v>
      </c>
      <c r="K24" s="469"/>
      <c r="L24" s="206" t="s">
        <v>751</v>
      </c>
      <c r="M24" s="476">
        <v>35</v>
      </c>
      <c r="N24" s="275" t="str">
        <f t="shared" si="0"/>
        <v>Nilai Overall Thermal Transfer Value (OTTV) untuk bangunan tidak boleh melebihi 35 Watts/m2</v>
      </c>
    </row>
    <row r="25" spans="1:14">
      <c r="A25" s="543" t="str">
        <f>[2]SF!$A$36</f>
        <v>Jakarta Soeta OB</v>
      </c>
      <c r="B25" s="544">
        <f>[2]SF!$B$36</f>
        <v>163.71260400390298</v>
      </c>
      <c r="C25" s="544">
        <f>[2]SF!$C$36</f>
        <v>197.02152580215125</v>
      </c>
      <c r="D25" s="544">
        <f>[2]SF!$D$36</f>
        <v>212.05510726378714</v>
      </c>
      <c r="E25" s="544">
        <f>[2]SF!$E$36</f>
        <v>163.96505872206396</v>
      </c>
      <c r="F25" s="544">
        <f>[2]SF!$F$36</f>
        <v>121.66074810272622</v>
      </c>
      <c r="G25" s="544">
        <f>[2]SF!$G$36</f>
        <v>148.45580022192883</v>
      </c>
      <c r="H25" s="544">
        <f>[2]SF!$H$36</f>
        <v>187.65835989183313</v>
      </c>
      <c r="I25" s="544">
        <f>[2]SF!$I$36</f>
        <v>179.4034862057168</v>
      </c>
      <c r="J25" s="206">
        <f>J24</f>
        <v>5</v>
      </c>
      <c r="K25" s="469"/>
      <c r="L25" s="206"/>
      <c r="M25" s="476">
        <v>35</v>
      </c>
      <c r="N25" s="275" t="str">
        <f t="shared" si="0"/>
        <v>Nilai Overall Thermal Transfer Value (OTTV) untuk bangunan tidak boleh melebihi 35 Watts/m2</v>
      </c>
    </row>
    <row r="26" spans="1:14">
      <c r="A26" s="543" t="s">
        <v>718</v>
      </c>
      <c r="B26" s="544">
        <v>132</v>
      </c>
      <c r="C26" s="544">
        <v>173</v>
      </c>
      <c r="D26" s="544">
        <v>196</v>
      </c>
      <c r="E26" s="544">
        <v>160</v>
      </c>
      <c r="F26" s="544">
        <v>122</v>
      </c>
      <c r="G26" s="544">
        <v>132</v>
      </c>
      <c r="H26" s="544">
        <v>147</v>
      </c>
      <c r="I26" s="544">
        <v>136</v>
      </c>
      <c r="J26" s="206">
        <v>5</v>
      </c>
      <c r="K26" s="469"/>
      <c r="L26" s="206" t="s">
        <v>751</v>
      </c>
      <c r="M26" s="476">
        <v>35</v>
      </c>
      <c r="N26" s="275" t="str">
        <f t="shared" si="0"/>
        <v>Nilai Overall Thermal Transfer Value (OTTV) untuk bangunan tidak boleh melebihi 35 Watts/m2</v>
      </c>
    </row>
    <row r="27" spans="1:14">
      <c r="A27" s="543" t="s">
        <v>726</v>
      </c>
      <c r="B27" s="544">
        <v>124</v>
      </c>
      <c r="C27" s="544">
        <v>143</v>
      </c>
      <c r="D27" s="544">
        <v>157</v>
      </c>
      <c r="E27" s="544">
        <v>134</v>
      </c>
      <c r="F27" s="544">
        <v>113</v>
      </c>
      <c r="G27" s="544">
        <v>131</v>
      </c>
      <c r="H27" s="544">
        <v>152</v>
      </c>
      <c r="I27" s="544">
        <v>140</v>
      </c>
      <c r="J27" s="206">
        <v>5</v>
      </c>
      <c r="K27" s="469"/>
      <c r="L27" s="206" t="s">
        <v>754</v>
      </c>
      <c r="M27" s="476">
        <v>35</v>
      </c>
      <c r="N27" s="275" t="str">
        <f t="shared" si="0"/>
        <v>Nilai Overall Thermal Transfer Value (OTTV) untuk bangunan tidak boleh melebihi 35 Watts/m2</v>
      </c>
    </row>
    <row r="28" spans="1:14">
      <c r="A28" s="543" t="s">
        <v>757</v>
      </c>
      <c r="B28" s="544">
        <v>140.39213363491021</v>
      </c>
      <c r="C28" s="544">
        <v>169.65229095543563</v>
      </c>
      <c r="D28" s="544">
        <v>189.88837805627159</v>
      </c>
      <c r="E28" s="544">
        <v>160.29274570370404</v>
      </c>
      <c r="F28" s="544">
        <v>127.38543492294946</v>
      </c>
      <c r="G28" s="544">
        <v>144.01513704384254</v>
      </c>
      <c r="H28" s="544">
        <v>163.89675079151084</v>
      </c>
      <c r="I28" s="544">
        <v>150.9763943227027</v>
      </c>
      <c r="J28" s="206">
        <v>5</v>
      </c>
      <c r="K28" s="469"/>
      <c r="L28" s="206" t="s">
        <v>756</v>
      </c>
      <c r="M28" s="476">
        <v>35</v>
      </c>
      <c r="N28" s="275" t="str">
        <f t="shared" si="0"/>
        <v>Nilai Overall Thermal Transfer Value (OTTV) untuk bangunan tidak boleh melebihi 35 Watts/m2</v>
      </c>
    </row>
    <row r="29" spans="1:14">
      <c r="A29" s="543" t="s">
        <v>721</v>
      </c>
      <c r="B29" s="544">
        <v>167</v>
      </c>
      <c r="C29" s="544">
        <v>194</v>
      </c>
      <c r="D29" s="544">
        <v>196</v>
      </c>
      <c r="E29" s="544">
        <v>142</v>
      </c>
      <c r="F29" s="544">
        <v>102</v>
      </c>
      <c r="G29" s="544">
        <v>131</v>
      </c>
      <c r="H29" s="544">
        <v>175</v>
      </c>
      <c r="I29" s="544">
        <v>177</v>
      </c>
      <c r="J29" s="206">
        <v>5</v>
      </c>
      <c r="K29" s="469"/>
      <c r="L29" s="206" t="s">
        <v>751</v>
      </c>
      <c r="M29" s="476">
        <v>35</v>
      </c>
      <c r="N29" s="275" t="str">
        <f t="shared" si="0"/>
        <v>Nilai Overall Thermal Transfer Value (OTTV) untuk bangunan tidak boleh melebihi 35 Watts/m2</v>
      </c>
    </row>
    <row r="30" spans="1:14">
      <c r="A30" s="543" t="s">
        <v>715</v>
      </c>
      <c r="B30" s="544">
        <v>141</v>
      </c>
      <c r="C30" s="544">
        <v>179</v>
      </c>
      <c r="D30" s="544">
        <v>198</v>
      </c>
      <c r="E30" s="544">
        <v>158</v>
      </c>
      <c r="F30" s="544">
        <v>116</v>
      </c>
      <c r="G30" s="544">
        <v>132</v>
      </c>
      <c r="H30" s="544">
        <v>156</v>
      </c>
      <c r="I30" s="544">
        <v>148</v>
      </c>
      <c r="J30" s="206">
        <v>5</v>
      </c>
      <c r="K30" s="469"/>
      <c r="L30" s="206" t="s">
        <v>751</v>
      </c>
      <c r="M30" s="476">
        <v>35</v>
      </c>
      <c r="N30" s="275" t="str">
        <f t="shared" si="0"/>
        <v>Nilai Overall Thermal Transfer Value (OTTV) untuk bangunan tidak boleh melebihi 35 Watts/m2</v>
      </c>
    </row>
    <row r="31" spans="1:14">
      <c r="A31" s="543" t="s">
        <v>736</v>
      </c>
      <c r="B31" s="544">
        <v>117</v>
      </c>
      <c r="C31" s="544">
        <v>142</v>
      </c>
      <c r="D31" s="544">
        <v>160</v>
      </c>
      <c r="E31" s="544">
        <v>140</v>
      </c>
      <c r="F31" s="544">
        <v>120</v>
      </c>
      <c r="G31" s="544">
        <v>142</v>
      </c>
      <c r="H31" s="544">
        <v>161</v>
      </c>
      <c r="I31" s="544">
        <v>141</v>
      </c>
      <c r="J31" s="206">
        <v>5</v>
      </c>
      <c r="K31" s="469"/>
      <c r="L31" s="206" t="s">
        <v>754</v>
      </c>
      <c r="M31" s="476">
        <v>35</v>
      </c>
      <c r="N31" s="275" t="str">
        <f t="shared" si="0"/>
        <v>Nilai Overall Thermal Transfer Value (OTTV) untuk bangunan tidak boleh melebihi 35 Watts/m2</v>
      </c>
    </row>
    <row r="32" spans="1:14">
      <c r="A32" s="543" t="s">
        <v>737</v>
      </c>
      <c r="B32" s="544">
        <v>150</v>
      </c>
      <c r="C32" s="544">
        <v>166</v>
      </c>
      <c r="D32" s="544">
        <v>167</v>
      </c>
      <c r="E32" s="544">
        <v>129</v>
      </c>
      <c r="F32" s="544">
        <v>104</v>
      </c>
      <c r="G32" s="544">
        <v>130</v>
      </c>
      <c r="H32" s="544">
        <v>167</v>
      </c>
      <c r="I32" s="544">
        <v>166</v>
      </c>
      <c r="J32" s="206">
        <v>5</v>
      </c>
      <c r="K32" s="469"/>
      <c r="L32" s="206" t="s">
        <v>754</v>
      </c>
      <c r="M32" s="476">
        <v>35</v>
      </c>
      <c r="N32" s="275" t="str">
        <f t="shared" si="0"/>
        <v>Nilai Overall Thermal Transfer Value (OTTV) untuk bangunan tidak boleh melebihi 35 Watts/m2</v>
      </c>
    </row>
    <row r="33" spans="1:14">
      <c r="A33" s="543" t="s">
        <v>727</v>
      </c>
      <c r="B33" s="544">
        <v>140</v>
      </c>
      <c r="C33" s="544">
        <v>178</v>
      </c>
      <c r="D33" s="544">
        <v>203</v>
      </c>
      <c r="E33" s="544">
        <v>164</v>
      </c>
      <c r="F33" s="544">
        <v>122</v>
      </c>
      <c r="G33" s="544">
        <v>148</v>
      </c>
      <c r="H33" s="544">
        <v>179</v>
      </c>
      <c r="I33" s="544">
        <v>161</v>
      </c>
      <c r="J33" s="206">
        <v>5</v>
      </c>
      <c r="K33" s="469"/>
      <c r="L33" s="206" t="s">
        <v>751</v>
      </c>
      <c r="M33" s="476">
        <v>35</v>
      </c>
      <c r="N33" s="275" t="str">
        <f t="shared" si="0"/>
        <v>Nilai Overall Thermal Transfer Value (OTTV) untuk bangunan tidak boleh melebihi 35 Watts/m2</v>
      </c>
    </row>
    <row r="34" spans="1:14">
      <c r="A34" s="543" t="s">
        <v>758</v>
      </c>
      <c r="B34" s="544">
        <v>146</v>
      </c>
      <c r="C34" s="544">
        <v>176</v>
      </c>
      <c r="D34" s="544">
        <v>190</v>
      </c>
      <c r="E34" s="544">
        <v>149</v>
      </c>
      <c r="F34" s="544">
        <v>112</v>
      </c>
      <c r="G34" s="544">
        <v>138</v>
      </c>
      <c r="H34" s="544">
        <v>173</v>
      </c>
      <c r="I34" s="544">
        <v>163</v>
      </c>
      <c r="J34" s="206">
        <v>5</v>
      </c>
      <c r="K34" s="469"/>
      <c r="L34" s="206" t="s">
        <v>751</v>
      </c>
      <c r="M34" s="476">
        <v>35</v>
      </c>
      <c r="N34" s="275" t="str">
        <f t="shared" si="0"/>
        <v>Nilai Overall Thermal Transfer Value (OTTV) untuk bangunan tidak boleh melebihi 35 Watts/m2</v>
      </c>
    </row>
    <row r="35" spans="1:14">
      <c r="A35" s="543" t="s">
        <v>759</v>
      </c>
      <c r="B35" s="544">
        <v>147.27690907011669</v>
      </c>
      <c r="C35" s="544">
        <v>189.15789035797636</v>
      </c>
      <c r="D35" s="544">
        <v>217.59142077772873</v>
      </c>
      <c r="E35" s="544">
        <v>179.63773996041044</v>
      </c>
      <c r="F35" s="544">
        <v>135.49156716808966</v>
      </c>
      <c r="G35" s="544">
        <v>153.83464755562363</v>
      </c>
      <c r="H35" s="544">
        <v>176.69489981455934</v>
      </c>
      <c r="I35" s="544">
        <v>159.69341872903223</v>
      </c>
      <c r="J35" s="206">
        <v>5</v>
      </c>
      <c r="K35" s="469"/>
      <c r="L35" s="206" t="s">
        <v>756</v>
      </c>
      <c r="M35" s="476">
        <v>35</v>
      </c>
      <c r="N35" s="275" t="str">
        <f t="shared" si="0"/>
        <v>Nilai Overall Thermal Transfer Value (OTTV) untuk bangunan tidak boleh melebihi 35 Watts/m2</v>
      </c>
    </row>
    <row r="36" spans="1:14">
      <c r="A36" s="543" t="s">
        <v>713</v>
      </c>
      <c r="B36" s="544">
        <v>124</v>
      </c>
      <c r="C36" s="544">
        <v>155</v>
      </c>
      <c r="D36" s="544">
        <v>185</v>
      </c>
      <c r="E36" s="544">
        <v>161</v>
      </c>
      <c r="F36" s="544">
        <v>129</v>
      </c>
      <c r="G36" s="544">
        <v>145</v>
      </c>
      <c r="H36" s="544">
        <v>165</v>
      </c>
      <c r="I36" s="544">
        <v>145</v>
      </c>
      <c r="J36" s="206">
        <v>5</v>
      </c>
      <c r="K36" s="469"/>
      <c r="L36" s="206" t="s">
        <v>751</v>
      </c>
      <c r="M36" s="476">
        <v>35</v>
      </c>
      <c r="N36" s="275" t="str">
        <f t="shared" si="0"/>
        <v>Nilai Overall Thermal Transfer Value (OTTV) untuk bangunan tidak boleh melebihi 35 Watts/m2</v>
      </c>
    </row>
    <row r="37" spans="1:14">
      <c r="A37" s="543" t="s">
        <v>760</v>
      </c>
      <c r="B37" s="544">
        <v>140.34616900643363</v>
      </c>
      <c r="C37" s="544">
        <v>178.41729678576297</v>
      </c>
      <c r="D37" s="544">
        <v>205.35247206295702</v>
      </c>
      <c r="E37" s="544">
        <v>173.21608168088969</v>
      </c>
      <c r="F37" s="544">
        <v>134.73718634256673</v>
      </c>
      <c r="G37" s="544">
        <v>147.60595570154354</v>
      </c>
      <c r="H37" s="544">
        <v>166.56966672403726</v>
      </c>
      <c r="I37" s="544">
        <v>150.73994819507723</v>
      </c>
      <c r="J37" s="206">
        <v>5</v>
      </c>
      <c r="K37" s="469"/>
      <c r="L37" s="206" t="s">
        <v>756</v>
      </c>
      <c r="M37" s="476">
        <v>35</v>
      </c>
      <c r="N37" s="275" t="str">
        <f t="shared" si="0"/>
        <v>Nilai Overall Thermal Transfer Value (OTTV) untuk bangunan tidak boleh melebihi 35 Watts/m2</v>
      </c>
    </row>
    <row r="38" spans="1:14">
      <c r="A38" s="543" t="s">
        <v>724</v>
      </c>
      <c r="B38" s="544">
        <v>153</v>
      </c>
      <c r="C38" s="544">
        <v>171</v>
      </c>
      <c r="D38" s="544">
        <v>172</v>
      </c>
      <c r="E38" s="544">
        <v>132</v>
      </c>
      <c r="F38" s="544">
        <v>104</v>
      </c>
      <c r="G38" s="544">
        <v>132</v>
      </c>
      <c r="H38" s="544">
        <v>172</v>
      </c>
      <c r="I38" s="544">
        <v>171</v>
      </c>
      <c r="J38" s="206">
        <v>5</v>
      </c>
      <c r="K38" s="469"/>
      <c r="L38" s="206" t="s">
        <v>754</v>
      </c>
      <c r="M38" s="476">
        <v>35</v>
      </c>
      <c r="N38" s="275" t="str">
        <f t="shared" si="0"/>
        <v>Nilai Overall Thermal Transfer Value (OTTV) untuk bangunan tidak boleh melebihi 35 Watts/m2</v>
      </c>
    </row>
    <row r="39" spans="1:14">
      <c r="A39" s="543" t="s">
        <v>717</v>
      </c>
      <c r="B39" s="544">
        <v>122</v>
      </c>
      <c r="C39" s="544">
        <v>158</v>
      </c>
      <c r="D39" s="544">
        <v>195</v>
      </c>
      <c r="E39" s="544">
        <v>173</v>
      </c>
      <c r="F39" s="544">
        <v>138</v>
      </c>
      <c r="G39" s="544">
        <v>158</v>
      </c>
      <c r="H39" s="544">
        <v>177</v>
      </c>
      <c r="I39" s="544">
        <v>150</v>
      </c>
      <c r="J39" s="206">
        <v>5</v>
      </c>
      <c r="K39" s="469"/>
      <c r="L39" s="206" t="s">
        <v>751</v>
      </c>
      <c r="M39" s="476">
        <v>35</v>
      </c>
      <c r="N39" s="275" t="str">
        <f t="shared" si="0"/>
        <v>Nilai Overall Thermal Transfer Value (OTTV) untuk bangunan tidak boleh melebihi 35 Watts/m2</v>
      </c>
    </row>
    <row r="40" spans="1:14">
      <c r="A40" s="543" t="s">
        <v>761</v>
      </c>
      <c r="B40" s="544">
        <v>149</v>
      </c>
      <c r="C40" s="544">
        <v>179</v>
      </c>
      <c r="D40" s="544">
        <v>192</v>
      </c>
      <c r="E40" s="544">
        <v>150</v>
      </c>
      <c r="F40" s="544">
        <v>111</v>
      </c>
      <c r="G40" s="544">
        <v>135</v>
      </c>
      <c r="H40" s="544">
        <v>167</v>
      </c>
      <c r="I40" s="544">
        <v>160</v>
      </c>
      <c r="J40" s="206">
        <v>5</v>
      </c>
      <c r="K40" s="469"/>
      <c r="L40" s="206" t="s">
        <v>751</v>
      </c>
      <c r="M40" s="476">
        <v>35</v>
      </c>
      <c r="N40" s="275" t="str">
        <f t="shared" si="0"/>
        <v>Nilai Overall Thermal Transfer Value (OTTV) untuk bangunan tidak boleh melebihi 35 Watts/m2</v>
      </c>
    </row>
    <row r="41" spans="1:14">
      <c r="A41" s="543" t="s">
        <v>714</v>
      </c>
      <c r="B41" s="544">
        <v>131</v>
      </c>
      <c r="C41" s="544">
        <v>160</v>
      </c>
      <c r="D41" s="544">
        <v>181</v>
      </c>
      <c r="E41" s="544">
        <v>153</v>
      </c>
      <c r="F41" s="544">
        <v>123</v>
      </c>
      <c r="G41" s="544">
        <v>147</v>
      </c>
      <c r="H41" s="544">
        <v>171</v>
      </c>
      <c r="I41" s="544">
        <v>152</v>
      </c>
      <c r="J41" s="206">
        <v>5</v>
      </c>
      <c r="K41" s="469"/>
      <c r="L41" s="206" t="s">
        <v>751</v>
      </c>
      <c r="M41" s="476">
        <v>35</v>
      </c>
      <c r="N41" s="275" t="str">
        <f t="shared" si="0"/>
        <v>Nilai Overall Thermal Transfer Value (OTTV) untuk bangunan tidak boleh melebihi 35 Watts/m2</v>
      </c>
    </row>
    <row r="42" spans="1:14">
      <c r="A42" s="543" t="s">
        <v>762</v>
      </c>
      <c r="B42" s="544">
        <v>135</v>
      </c>
      <c r="C42" s="544">
        <v>181</v>
      </c>
      <c r="D42" s="544">
        <v>208</v>
      </c>
      <c r="E42" s="544">
        <v>167</v>
      </c>
      <c r="F42" s="544">
        <v>121</v>
      </c>
      <c r="G42" s="544">
        <v>132</v>
      </c>
      <c r="H42" s="544">
        <v>150</v>
      </c>
      <c r="I42" s="544">
        <v>139</v>
      </c>
      <c r="J42" s="206">
        <v>5</v>
      </c>
      <c r="K42" s="469"/>
      <c r="L42" s="206" t="s">
        <v>751</v>
      </c>
      <c r="M42" s="476">
        <v>35</v>
      </c>
      <c r="N42" s="275" t="str">
        <f t="shared" si="0"/>
        <v>Nilai Overall Thermal Transfer Value (OTTV) untuk bangunan tidak boleh melebihi 35 Watts/m2</v>
      </c>
    </row>
    <row r="43" spans="1:14">
      <c r="A43" s="543" t="s">
        <v>712</v>
      </c>
      <c r="B43" s="544">
        <v>136</v>
      </c>
      <c r="C43" s="544">
        <v>171</v>
      </c>
      <c r="D43" s="544">
        <v>192</v>
      </c>
      <c r="E43" s="544">
        <v>157</v>
      </c>
      <c r="F43" s="544">
        <v>119</v>
      </c>
      <c r="G43" s="544">
        <v>135</v>
      </c>
      <c r="H43" s="544">
        <v>159</v>
      </c>
      <c r="I43" s="544">
        <v>148</v>
      </c>
      <c r="J43" s="206">
        <v>5</v>
      </c>
      <c r="K43" s="469"/>
      <c r="L43" s="206" t="s">
        <v>751</v>
      </c>
      <c r="M43" s="476">
        <v>35</v>
      </c>
      <c r="N43" s="275" t="str">
        <f t="shared" si="0"/>
        <v>Nilai Overall Thermal Transfer Value (OTTV) untuk bangunan tidak boleh melebihi 35 Watts/m2</v>
      </c>
    </row>
    <row r="44" spans="1:14">
      <c r="A44" s="543" t="s">
        <v>720</v>
      </c>
      <c r="B44" s="544">
        <v>133</v>
      </c>
      <c r="C44" s="544">
        <v>170</v>
      </c>
      <c r="D44" s="544">
        <v>198</v>
      </c>
      <c r="E44" s="544">
        <v>164</v>
      </c>
      <c r="F44" s="544">
        <v>127</v>
      </c>
      <c r="G44" s="544">
        <v>164</v>
      </c>
      <c r="H44" s="544">
        <v>198</v>
      </c>
      <c r="I44" s="544">
        <v>170</v>
      </c>
      <c r="J44" s="206">
        <v>5</v>
      </c>
      <c r="K44" s="469"/>
      <c r="L44" s="206" t="s">
        <v>754</v>
      </c>
      <c r="M44" s="476">
        <v>35</v>
      </c>
      <c r="N44" s="275" t="str">
        <f t="shared" si="0"/>
        <v>Nilai Overall Thermal Transfer Value (OTTV) untuk bangunan tidak boleh melebihi 35 Watts/m2</v>
      </c>
    </row>
    <row r="45" spans="1:14">
      <c r="A45" s="543" t="s">
        <v>763</v>
      </c>
      <c r="B45" s="544">
        <v>149.72984037765571</v>
      </c>
      <c r="C45" s="544">
        <v>189.4529288933918</v>
      </c>
      <c r="D45" s="544">
        <v>213.08413760110543</v>
      </c>
      <c r="E45" s="544">
        <v>173.16713655940237</v>
      </c>
      <c r="F45" s="544">
        <v>131.10316472388365</v>
      </c>
      <c r="G45" s="544">
        <v>147.18547426022579</v>
      </c>
      <c r="H45" s="544">
        <v>171.86566644434026</v>
      </c>
      <c r="I45" s="544">
        <v>160.42541444537937</v>
      </c>
      <c r="J45" s="206">
        <v>5</v>
      </c>
      <c r="K45" s="469"/>
      <c r="L45" s="206" t="s">
        <v>756</v>
      </c>
      <c r="M45" s="476">
        <v>35</v>
      </c>
      <c r="N45" s="275" t="str">
        <f t="shared" si="0"/>
        <v>Nilai Overall Thermal Transfer Value (OTTV) untuk bangunan tidak boleh melebihi 35 Watts/m2</v>
      </c>
    </row>
    <row r="46" spans="1:14">
      <c r="A46" s="543" t="s">
        <v>711</v>
      </c>
      <c r="B46" s="544">
        <v>125</v>
      </c>
      <c r="C46" s="544">
        <v>166</v>
      </c>
      <c r="D46" s="544">
        <v>200</v>
      </c>
      <c r="E46" s="544">
        <v>171</v>
      </c>
      <c r="F46" s="544">
        <v>129</v>
      </c>
      <c r="G46" s="544">
        <v>138</v>
      </c>
      <c r="H46" s="544">
        <v>152</v>
      </c>
      <c r="I46" s="544">
        <v>135</v>
      </c>
      <c r="J46" s="206">
        <v>5</v>
      </c>
      <c r="K46" s="469"/>
      <c r="L46" s="206" t="s">
        <v>751</v>
      </c>
      <c r="M46" s="476">
        <v>35</v>
      </c>
      <c r="N46" s="275" t="str">
        <f t="shared" si="0"/>
        <v>Nilai Overall Thermal Transfer Value (OTTV) untuk bangunan tidak boleh melebihi 35 Watts/m2</v>
      </c>
    </row>
    <row r="47" spans="1:14">
      <c r="A47" s="543" t="s">
        <v>708</v>
      </c>
      <c r="B47" s="544">
        <v>125</v>
      </c>
      <c r="C47" s="544">
        <v>161</v>
      </c>
      <c r="D47" s="544">
        <v>186</v>
      </c>
      <c r="E47" s="544">
        <v>157</v>
      </c>
      <c r="F47" s="544">
        <v>120</v>
      </c>
      <c r="G47" s="544">
        <v>125</v>
      </c>
      <c r="H47" s="544">
        <v>139</v>
      </c>
      <c r="I47" s="544">
        <v>130</v>
      </c>
      <c r="J47" s="206">
        <v>5</v>
      </c>
      <c r="K47" s="469"/>
      <c r="L47" s="206" t="s">
        <v>751</v>
      </c>
      <c r="M47" s="476">
        <v>35</v>
      </c>
      <c r="N47" s="275" t="str">
        <f t="shared" si="0"/>
        <v>Nilai Overall Thermal Transfer Value (OTTV) untuk bangunan tidak boleh melebihi 35 Watts/m2</v>
      </c>
    </row>
    <row r="48" spans="1:14">
      <c r="A48" s="543" t="s">
        <v>764</v>
      </c>
      <c r="B48" s="544">
        <v>142.06220321662917</v>
      </c>
      <c r="C48" s="544">
        <v>186.93423007932515</v>
      </c>
      <c r="D48" s="544">
        <v>218.89475801267668</v>
      </c>
      <c r="E48" s="544">
        <v>183.71073587401207</v>
      </c>
      <c r="F48" s="544">
        <v>139.24707893210342</v>
      </c>
      <c r="G48" s="544">
        <v>153.23547879880476</v>
      </c>
      <c r="H48" s="544">
        <v>171.60350377010155</v>
      </c>
      <c r="I48" s="544">
        <v>154.14718874901794</v>
      </c>
      <c r="J48" s="206">
        <v>5</v>
      </c>
      <c r="K48" s="469"/>
      <c r="L48" s="206" t="s">
        <v>756</v>
      </c>
      <c r="M48" s="476">
        <v>35</v>
      </c>
      <c r="N48" s="275" t="str">
        <f t="shared" si="0"/>
        <v>Nilai Overall Thermal Transfer Value (OTTV) untuk bangunan tidak boleh melebihi 35 Watts/m2</v>
      </c>
    </row>
    <row r="49" spans="1:14">
      <c r="A49" s="543" t="s">
        <v>679</v>
      </c>
      <c r="B49" s="544">
        <v>156</v>
      </c>
      <c r="C49" s="544">
        <v>191</v>
      </c>
      <c r="D49" s="544">
        <v>205</v>
      </c>
      <c r="E49" s="544">
        <v>155</v>
      </c>
      <c r="F49" s="544">
        <v>111</v>
      </c>
      <c r="G49" s="544">
        <v>138</v>
      </c>
      <c r="H49" s="544">
        <v>177</v>
      </c>
      <c r="I49" s="544">
        <v>170</v>
      </c>
      <c r="J49" s="206">
        <v>5</v>
      </c>
      <c r="K49" s="469"/>
      <c r="L49" s="206" t="s">
        <v>751</v>
      </c>
      <c r="M49" s="476">
        <v>35</v>
      </c>
      <c r="N49" s="275" t="str">
        <f t="shared" si="0"/>
        <v>Nilai Overall Thermal Transfer Value (OTTV) untuk bangunan tidak boleh melebihi 35 Watts/m2</v>
      </c>
    </row>
    <row r="50" spans="1:14">
      <c r="A50" s="543" t="s">
        <v>765</v>
      </c>
      <c r="B50" s="544">
        <v>162.35375280976498</v>
      </c>
      <c r="C50" s="544">
        <v>205.19582779006549</v>
      </c>
      <c r="D50" s="544">
        <v>224.09367811289997</v>
      </c>
      <c r="E50" s="544">
        <v>172.31312071860586</v>
      </c>
      <c r="F50" s="544">
        <v>122.55521461749622</v>
      </c>
      <c r="G50" s="544">
        <v>142.15713863397346</v>
      </c>
      <c r="H50" s="544">
        <v>173.43411176736277</v>
      </c>
      <c r="I50" s="544">
        <v>167.78405092787895</v>
      </c>
      <c r="J50" s="206">
        <v>5</v>
      </c>
      <c r="K50" s="469"/>
      <c r="L50" s="206" t="s">
        <v>756</v>
      </c>
      <c r="M50" s="476">
        <v>35</v>
      </c>
      <c r="N50" s="275" t="str">
        <f t="shared" si="0"/>
        <v>Nilai Overall Thermal Transfer Value (OTTV) untuk bangunan tidak boleh melebihi 35 Watts/m2</v>
      </c>
    </row>
    <row r="51" spans="1:14">
      <c r="A51" s="543" t="s">
        <v>738</v>
      </c>
      <c r="B51" s="544">
        <v>125</v>
      </c>
      <c r="C51" s="544">
        <v>137</v>
      </c>
      <c r="D51" s="544">
        <v>141</v>
      </c>
      <c r="E51" s="544">
        <v>121</v>
      </c>
      <c r="F51" s="544">
        <v>105</v>
      </c>
      <c r="G51" s="544">
        <v>121</v>
      </c>
      <c r="H51" s="544">
        <v>141</v>
      </c>
      <c r="I51" s="544">
        <v>137</v>
      </c>
      <c r="J51" s="206">
        <v>5</v>
      </c>
      <c r="K51" s="469"/>
      <c r="L51" s="206" t="s">
        <v>754</v>
      </c>
      <c r="M51" s="476">
        <v>35</v>
      </c>
      <c r="N51" s="275" t="str">
        <f t="shared" si="0"/>
        <v>Nilai Overall Thermal Transfer Value (OTTV) untuk bangunan tidak boleh melebihi 35 Watts/m2</v>
      </c>
    </row>
    <row r="52" spans="1:14">
      <c r="A52" s="543" t="s">
        <v>739</v>
      </c>
      <c r="B52" s="544">
        <v>110</v>
      </c>
      <c r="C52" s="544">
        <v>123</v>
      </c>
      <c r="D52" s="544">
        <v>135</v>
      </c>
      <c r="E52" s="544">
        <v>123</v>
      </c>
      <c r="F52" s="544">
        <v>109</v>
      </c>
      <c r="G52" s="544">
        <v>123</v>
      </c>
      <c r="H52" s="544">
        <v>136</v>
      </c>
      <c r="I52" s="544">
        <v>124</v>
      </c>
      <c r="J52" s="206">
        <v>5</v>
      </c>
      <c r="K52" s="469"/>
      <c r="L52" s="206" t="s">
        <v>754</v>
      </c>
      <c r="M52" s="476">
        <v>35</v>
      </c>
      <c r="N52" s="275" t="str">
        <f t="shared" si="0"/>
        <v>Nilai Overall Thermal Transfer Value (OTTV) untuk bangunan tidak boleh melebihi 35 Watts/m2</v>
      </c>
    </row>
    <row r="53" spans="1:14">
      <c r="A53" s="543" t="s">
        <v>678</v>
      </c>
      <c r="B53" s="544">
        <v>155</v>
      </c>
      <c r="C53" s="544">
        <v>192</v>
      </c>
      <c r="D53" s="544">
        <v>211</v>
      </c>
      <c r="E53" s="544">
        <v>158</v>
      </c>
      <c r="F53" s="544">
        <v>110</v>
      </c>
      <c r="G53" s="544">
        <v>149</v>
      </c>
      <c r="H53" s="544">
        <v>194</v>
      </c>
      <c r="I53" s="544">
        <v>179</v>
      </c>
      <c r="J53" s="206">
        <v>5</v>
      </c>
      <c r="K53" s="469"/>
      <c r="L53" s="206" t="s">
        <v>751</v>
      </c>
      <c r="M53" s="476">
        <v>35</v>
      </c>
      <c r="N53" s="275" t="str">
        <f t="shared" si="0"/>
        <v>Nilai Overall Thermal Transfer Value (OTTV) untuk bangunan tidak boleh melebihi 35 Watts/m2</v>
      </c>
    </row>
    <row r="54" spans="1:14">
      <c r="A54" s="543" t="s">
        <v>766</v>
      </c>
      <c r="B54" s="544">
        <v>146</v>
      </c>
      <c r="C54" s="544">
        <v>183</v>
      </c>
      <c r="D54" s="544">
        <v>197</v>
      </c>
      <c r="E54" s="544">
        <v>152</v>
      </c>
      <c r="F54" s="544">
        <v>111</v>
      </c>
      <c r="G54" s="544">
        <v>129</v>
      </c>
      <c r="H54" s="544">
        <v>156</v>
      </c>
      <c r="I54" s="544">
        <v>151</v>
      </c>
      <c r="J54" s="206">
        <v>5</v>
      </c>
      <c r="K54" s="542"/>
      <c r="L54" s="206" t="s">
        <v>751</v>
      </c>
      <c r="M54" s="476">
        <v>35</v>
      </c>
      <c r="N54" s="275" t="str">
        <f t="shared" si="0"/>
        <v>Nilai Overall Thermal Transfer Value (OTTV) untuk bangunan tidak boleh melebihi 35 Watts/m2</v>
      </c>
    </row>
    <row r="55" spans="1:14">
      <c r="A55" s="543" t="s">
        <v>767</v>
      </c>
      <c r="B55" s="544">
        <v>135.65114347466763</v>
      </c>
      <c r="C55" s="544">
        <v>175.3689022753089</v>
      </c>
      <c r="D55" s="544">
        <v>210.62869026331208</v>
      </c>
      <c r="E55" s="544">
        <v>183.33856173765318</v>
      </c>
      <c r="F55" s="544">
        <v>142.45938205478598</v>
      </c>
      <c r="G55" s="544">
        <v>153.49136342211264</v>
      </c>
      <c r="H55" s="544">
        <v>168.81847782998321</v>
      </c>
      <c r="I55" s="544">
        <v>149.53048616261711</v>
      </c>
      <c r="J55" s="206">
        <v>5</v>
      </c>
      <c r="K55" s="542"/>
      <c r="L55" s="206" t="s">
        <v>756</v>
      </c>
      <c r="M55" s="476">
        <v>35</v>
      </c>
      <c r="N55" s="275" t="str">
        <f t="shared" si="0"/>
        <v>Nilai Overall Thermal Transfer Value (OTTV) untuk bangunan tidak boleh melebihi 35 Watts/m2</v>
      </c>
    </row>
    <row r="56" spans="1:14">
      <c r="A56" s="543" t="s">
        <v>768</v>
      </c>
      <c r="B56" s="544">
        <v>116</v>
      </c>
      <c r="C56" s="544">
        <v>153</v>
      </c>
      <c r="D56" s="544">
        <v>188</v>
      </c>
      <c r="E56" s="544">
        <v>169</v>
      </c>
      <c r="F56" s="544">
        <v>131</v>
      </c>
      <c r="G56" s="544">
        <v>131</v>
      </c>
      <c r="H56" s="544">
        <v>139</v>
      </c>
      <c r="I56" s="544">
        <v>125</v>
      </c>
      <c r="J56" s="206">
        <v>5</v>
      </c>
      <c r="K56" s="542"/>
      <c r="L56" s="206" t="s">
        <v>751</v>
      </c>
      <c r="M56" s="476">
        <v>35</v>
      </c>
      <c r="N56" s="275" t="str">
        <f t="shared" si="0"/>
        <v>Nilai Overall Thermal Transfer Value (OTTV) untuk bangunan tidak boleh melebihi 35 Watts/m2</v>
      </c>
    </row>
    <row r="57" spans="1:14">
      <c r="A57" s="543" t="s">
        <v>740</v>
      </c>
      <c r="B57" s="544">
        <v>130</v>
      </c>
      <c r="C57" s="544">
        <v>140</v>
      </c>
      <c r="D57" s="544">
        <v>143</v>
      </c>
      <c r="E57" s="544">
        <v>121</v>
      </c>
      <c r="F57" s="544">
        <v>105</v>
      </c>
      <c r="G57" s="544">
        <v>121</v>
      </c>
      <c r="H57" s="544">
        <v>143</v>
      </c>
      <c r="I57" s="544">
        <v>140</v>
      </c>
      <c r="J57" s="206">
        <v>5</v>
      </c>
      <c r="K57" s="542"/>
      <c r="L57" s="206" t="s">
        <v>754</v>
      </c>
      <c r="M57" s="476">
        <v>35</v>
      </c>
      <c r="N57" s="275" t="str">
        <f t="shared" si="0"/>
        <v>Nilai Overall Thermal Transfer Value (OTTV) untuk bangunan tidak boleh melebihi 35 Watts/m2</v>
      </c>
    </row>
    <row r="58" spans="1:14">
      <c r="A58" s="543" t="s">
        <v>725</v>
      </c>
      <c r="B58" s="544">
        <v>126</v>
      </c>
      <c r="C58" s="544">
        <v>160</v>
      </c>
      <c r="D58" s="544">
        <v>191</v>
      </c>
      <c r="E58" s="544">
        <v>166</v>
      </c>
      <c r="F58" s="544">
        <v>132</v>
      </c>
      <c r="G58" s="544">
        <v>148</v>
      </c>
      <c r="H58" s="544">
        <v>165</v>
      </c>
      <c r="I58" s="544">
        <v>143</v>
      </c>
      <c r="J58" s="206">
        <v>5</v>
      </c>
      <c r="K58" s="542"/>
      <c r="L58" s="206" t="s">
        <v>751</v>
      </c>
      <c r="M58" s="476">
        <v>35</v>
      </c>
      <c r="N58" s="275" t="str">
        <f t="shared" si="0"/>
        <v>Nilai Overall Thermal Transfer Value (OTTV) untuk bangunan tidak boleh melebihi 35 Watts/m2</v>
      </c>
    </row>
    <row r="59" spans="1:14">
      <c r="A59" s="543" t="s">
        <v>741</v>
      </c>
      <c r="B59" s="544">
        <v>133</v>
      </c>
      <c r="C59" s="544">
        <v>149</v>
      </c>
      <c r="D59" s="544">
        <v>155</v>
      </c>
      <c r="E59" s="544">
        <v>128</v>
      </c>
      <c r="F59" s="544">
        <v>107</v>
      </c>
      <c r="G59" s="544">
        <v>128</v>
      </c>
      <c r="H59" s="544">
        <v>155</v>
      </c>
      <c r="I59" s="544">
        <v>149</v>
      </c>
      <c r="J59" s="206">
        <v>5</v>
      </c>
      <c r="K59" s="542"/>
      <c r="L59" s="206" t="s">
        <v>754</v>
      </c>
      <c r="M59" s="476">
        <v>35</v>
      </c>
      <c r="N59" s="275" t="str">
        <f t="shared" si="0"/>
        <v>Nilai Overall Thermal Transfer Value (OTTV) untuk bangunan tidak boleh melebihi 35 Watts/m2</v>
      </c>
    </row>
    <row r="60" spans="1:14">
      <c r="A60" s="543" t="s">
        <v>742</v>
      </c>
      <c r="B60" s="544">
        <v>154</v>
      </c>
      <c r="C60" s="544">
        <v>174</v>
      </c>
      <c r="D60" s="544">
        <v>176</v>
      </c>
      <c r="E60" s="544">
        <v>134</v>
      </c>
      <c r="F60" s="544">
        <v>103</v>
      </c>
      <c r="G60" s="544">
        <v>134</v>
      </c>
      <c r="H60" s="544">
        <v>176</v>
      </c>
      <c r="I60" s="544">
        <v>174</v>
      </c>
      <c r="J60" s="206">
        <v>5</v>
      </c>
      <c r="K60" s="542"/>
      <c r="L60" s="206" t="s">
        <v>754</v>
      </c>
      <c r="M60" s="476">
        <v>35</v>
      </c>
      <c r="N60" s="275" t="str">
        <f t="shared" si="0"/>
        <v>Nilai Overall Thermal Transfer Value (OTTV) untuk bangunan tidak boleh melebihi 35 Watts/m2</v>
      </c>
    </row>
    <row r="61" spans="1:14">
      <c r="A61" s="543" t="s">
        <v>707</v>
      </c>
      <c r="B61" s="544">
        <v>152.13380007208997</v>
      </c>
      <c r="C61" s="544">
        <v>168.44786965084523</v>
      </c>
      <c r="D61" s="544">
        <v>177.76087323555649</v>
      </c>
      <c r="E61" s="544">
        <v>139.45591519865872</v>
      </c>
      <c r="F61" s="544">
        <v>105.15390637854037</v>
      </c>
      <c r="G61" s="544">
        <v>129.94367713858821</v>
      </c>
      <c r="H61" s="544">
        <v>170.48661248833221</v>
      </c>
      <c r="I61" s="544">
        <v>167.62866326067484</v>
      </c>
      <c r="J61" s="206">
        <v>5</v>
      </c>
      <c r="K61" s="542"/>
      <c r="L61" s="206" t="s">
        <v>769</v>
      </c>
      <c r="M61" s="476">
        <v>35</v>
      </c>
      <c r="N61" s="275" t="str">
        <f t="shared" si="0"/>
        <v>Nilai Overall Thermal Transfer Value (OTTV) untuk bangunan tidak boleh melebihi 35 Watts/m2</v>
      </c>
    </row>
    <row r="62" spans="1:14">
      <c r="A62" s="538"/>
      <c r="B62" s="539"/>
      <c r="C62" s="539"/>
      <c r="D62" s="539"/>
      <c r="E62" s="539"/>
      <c r="F62" s="539"/>
      <c r="G62" s="539"/>
      <c r="H62" s="539"/>
      <c r="I62" s="539"/>
      <c r="J62" s="206"/>
      <c r="L62" s="206"/>
      <c r="M62" s="476">
        <v>35</v>
      </c>
      <c r="N62" s="275" t="str">
        <f t="shared" si="0"/>
        <v>Nilai Overall Thermal Transfer Value (OTTV) untuk bangunan tidak boleh melebihi 35 Watts/m2</v>
      </c>
    </row>
    <row r="65" spans="1:26">
      <c r="A65" s="281" t="s">
        <v>77</v>
      </c>
    </row>
    <row r="66" spans="1:26" ht="30">
      <c r="A66" s="477" t="s">
        <v>78</v>
      </c>
      <c r="B66" s="4"/>
      <c r="C66" s="4"/>
      <c r="D66" s="478" t="s">
        <v>729</v>
      </c>
      <c r="E66" s="4" t="s">
        <v>730</v>
      </c>
      <c r="F66" s="4"/>
      <c r="G66" s="4"/>
      <c r="H66" s="4"/>
      <c r="I66" s="4"/>
      <c r="J66" s="4"/>
      <c r="K66" s="4"/>
      <c r="L66" s="4"/>
      <c r="V66" s="275"/>
      <c r="Z66" s="125"/>
    </row>
    <row r="67" spans="1:26">
      <c r="A67" s="479" t="s">
        <v>79</v>
      </c>
      <c r="B67" s="480"/>
      <c r="C67" s="481"/>
      <c r="D67" s="686" t="s">
        <v>33</v>
      </c>
      <c r="E67" s="686" t="s">
        <v>33</v>
      </c>
      <c r="F67" s="686"/>
      <c r="G67" s="686"/>
      <c r="H67" s="686"/>
      <c r="I67" s="686"/>
      <c r="J67" s="686"/>
      <c r="K67" s="686"/>
      <c r="L67" s="536"/>
      <c r="V67" s="275"/>
      <c r="Z67" s="125"/>
    </row>
    <row r="68" spans="1:26">
      <c r="A68" s="482" t="s">
        <v>80</v>
      </c>
      <c r="B68" s="483"/>
      <c r="C68" s="484"/>
      <c r="D68" s="687"/>
      <c r="E68" s="687"/>
      <c r="F68" s="687"/>
      <c r="G68" s="687"/>
      <c r="H68" s="687"/>
      <c r="I68" s="687"/>
      <c r="J68" s="687"/>
      <c r="K68" s="687"/>
      <c r="L68" s="536"/>
      <c r="V68" s="275"/>
      <c r="Z68" s="125"/>
    </row>
    <row r="69" spans="1:26">
      <c r="A69" s="485" t="s">
        <v>81</v>
      </c>
      <c r="B69" s="486"/>
      <c r="C69" s="487"/>
      <c r="D69" s="206">
        <v>7.5</v>
      </c>
      <c r="E69" s="206">
        <v>15</v>
      </c>
      <c r="F69" s="206"/>
      <c r="G69" s="206"/>
      <c r="H69" s="206"/>
      <c r="I69" s="206"/>
      <c r="J69" s="206"/>
      <c r="K69" s="206"/>
      <c r="L69" s="537"/>
      <c r="V69" s="275"/>
      <c r="Z69" s="125"/>
    </row>
    <row r="70" spans="1:26">
      <c r="A70" s="488" t="s">
        <v>82</v>
      </c>
      <c r="B70" s="488"/>
      <c r="C70" s="488"/>
      <c r="D70" s="206">
        <v>6</v>
      </c>
      <c r="E70" s="206">
        <v>12</v>
      </c>
      <c r="F70" s="206"/>
      <c r="G70" s="206"/>
      <c r="H70" s="206"/>
      <c r="I70" s="206"/>
      <c r="J70" s="206"/>
      <c r="K70" s="206"/>
      <c r="L70" s="537"/>
      <c r="V70" s="275"/>
      <c r="Z70" s="125"/>
    </row>
    <row r="71" spans="1:26">
      <c r="A71" s="488" t="s">
        <v>83</v>
      </c>
      <c r="B71" s="488"/>
      <c r="C71" s="488"/>
      <c r="D71" s="206">
        <v>5</v>
      </c>
      <c r="E71" s="206">
        <v>10</v>
      </c>
      <c r="F71" s="206"/>
      <c r="G71" s="206"/>
      <c r="H71" s="206"/>
      <c r="I71" s="206"/>
      <c r="J71" s="206"/>
      <c r="K71" s="206"/>
      <c r="L71" s="537"/>
      <c r="V71" s="275"/>
      <c r="Z71" s="125"/>
    </row>
    <row r="73" spans="1:26">
      <c r="O73" s="281"/>
      <c r="P73" s="281"/>
    </row>
    <row r="74" spans="1:26" ht="15.75" thickBot="1">
      <c r="A74" s="286" t="s">
        <v>107</v>
      </c>
    </row>
    <row r="75" spans="1:26" ht="30.75" thickBot="1">
      <c r="A75" s="489" t="s">
        <v>2</v>
      </c>
      <c r="B75" s="490" t="s">
        <v>144</v>
      </c>
      <c r="C75" s="491"/>
      <c r="D75" s="491"/>
      <c r="E75" s="492"/>
      <c r="F75" s="493" t="s">
        <v>145</v>
      </c>
      <c r="G75" s="494" t="s">
        <v>146</v>
      </c>
      <c r="I75" s="174" t="s">
        <v>146</v>
      </c>
      <c r="J75" s="174" t="str">
        <f>I100</f>
        <v xml:space="preserve">α </v>
      </c>
      <c r="O75" s="281"/>
      <c r="P75" s="281"/>
    </row>
    <row r="76" spans="1:26">
      <c r="A76" s="495">
        <v>1</v>
      </c>
      <c r="B76" s="496" t="s">
        <v>118</v>
      </c>
      <c r="C76" s="497"/>
      <c r="D76" s="497"/>
      <c r="E76" s="498"/>
      <c r="F76" s="499">
        <v>2400</v>
      </c>
      <c r="G76" s="500">
        <v>1448</v>
      </c>
      <c r="I76" s="501">
        <v>1.448</v>
      </c>
      <c r="J76" s="501">
        <f>$I$108</f>
        <v>0.61</v>
      </c>
    </row>
    <row r="77" spans="1:26">
      <c r="A77" s="502">
        <v>2</v>
      </c>
      <c r="B77" s="275" t="s">
        <v>134</v>
      </c>
      <c r="F77" s="503">
        <v>960</v>
      </c>
      <c r="G77" s="504" t="s">
        <v>119</v>
      </c>
      <c r="I77" s="501">
        <v>0.30299999999999999</v>
      </c>
      <c r="J77" s="501">
        <f>I105</f>
        <v>0.86</v>
      </c>
      <c r="O77" s="281"/>
    </row>
    <row r="78" spans="1:26">
      <c r="A78" s="502">
        <v>3</v>
      </c>
      <c r="B78" s="505" t="s">
        <v>135</v>
      </c>
      <c r="C78" s="506"/>
      <c r="D78" s="506"/>
      <c r="E78" s="507"/>
      <c r="F78" s="503">
        <v>1760</v>
      </c>
      <c r="G78" s="504" t="s">
        <v>120</v>
      </c>
      <c r="I78" s="501">
        <v>0.80700000000000005</v>
      </c>
      <c r="J78" s="501"/>
    </row>
    <row r="79" spans="1:26" ht="16.5" customHeight="1">
      <c r="A79" s="502">
        <v>4</v>
      </c>
      <c r="B79" s="275" t="s">
        <v>133</v>
      </c>
      <c r="C79" s="508"/>
      <c r="D79" s="508"/>
      <c r="F79" s="509">
        <v>1700</v>
      </c>
      <c r="G79" s="510">
        <v>1154</v>
      </c>
      <c r="I79" s="501">
        <v>1.1539999999999999</v>
      </c>
      <c r="J79" s="501"/>
    </row>
    <row r="80" spans="1:26">
      <c r="A80" s="502">
        <v>5</v>
      </c>
      <c r="B80" s="505" t="s">
        <v>136</v>
      </c>
      <c r="C80" s="506"/>
      <c r="D80" s="506"/>
      <c r="E80" s="507"/>
      <c r="F80" s="503">
        <v>1568</v>
      </c>
      <c r="G80" s="504" t="s">
        <v>121</v>
      </c>
      <c r="I80" s="501">
        <v>0.53300000000000003</v>
      </c>
      <c r="J80" s="501"/>
    </row>
    <row r="81" spans="1:10">
      <c r="A81" s="502">
        <v>6</v>
      </c>
      <c r="B81" s="275" t="s">
        <v>138</v>
      </c>
      <c r="F81" s="503">
        <v>2512</v>
      </c>
      <c r="G81" s="510">
        <v>1053</v>
      </c>
      <c r="I81" s="501">
        <v>1.0529999999999999</v>
      </c>
      <c r="J81" s="501"/>
    </row>
    <row r="82" spans="1:10">
      <c r="A82" s="502">
        <v>7</v>
      </c>
      <c r="B82" s="505" t="s">
        <v>139</v>
      </c>
      <c r="C82" s="506"/>
      <c r="D82" s="506"/>
      <c r="E82" s="507"/>
      <c r="F82" s="503">
        <v>880</v>
      </c>
      <c r="G82" s="504" t="s">
        <v>122</v>
      </c>
      <c r="I82" s="501">
        <v>0.17</v>
      </c>
      <c r="J82" s="501"/>
    </row>
    <row r="83" spans="1:10">
      <c r="A83" s="502">
        <v>8</v>
      </c>
      <c r="B83" s="275" t="s">
        <v>140</v>
      </c>
      <c r="F83" s="503">
        <v>608</v>
      </c>
      <c r="G83" s="504" t="s">
        <v>123</v>
      </c>
      <c r="I83" s="501">
        <v>0.125</v>
      </c>
      <c r="J83" s="501"/>
    </row>
    <row r="84" spans="1:10">
      <c r="A84" s="502">
        <v>9</v>
      </c>
      <c r="B84" s="505" t="s">
        <v>141</v>
      </c>
      <c r="C84" s="506"/>
      <c r="D84" s="506"/>
      <c r="E84" s="507"/>
      <c r="F84" s="503">
        <v>702</v>
      </c>
      <c r="G84" s="504" t="s">
        <v>124</v>
      </c>
      <c r="I84" s="501">
        <v>0.13800000000000001</v>
      </c>
      <c r="J84" s="501"/>
    </row>
    <row r="85" spans="1:10">
      <c r="A85" s="502">
        <v>10</v>
      </c>
      <c r="B85" s="275" t="s">
        <v>142</v>
      </c>
      <c r="F85" s="503">
        <v>528</v>
      </c>
      <c r="G85" s="504" t="s">
        <v>125</v>
      </c>
      <c r="I85" s="501">
        <v>0.14799999999999999</v>
      </c>
      <c r="J85" s="501"/>
    </row>
    <row r="86" spans="1:10">
      <c r="A86" s="502">
        <v>11</v>
      </c>
      <c r="B86" s="505" t="s">
        <v>126</v>
      </c>
      <c r="C86" s="506"/>
      <c r="D86" s="506"/>
      <c r="E86" s="507"/>
      <c r="F86" s="511">
        <v>32</v>
      </c>
      <c r="G86" s="504" t="s">
        <v>127</v>
      </c>
      <c r="I86" s="501">
        <v>3.5000000000000003E-2</v>
      </c>
      <c r="J86" s="501"/>
    </row>
    <row r="87" spans="1:10">
      <c r="A87" s="502">
        <v>12</v>
      </c>
      <c r="B87" s="275" t="s">
        <v>128</v>
      </c>
      <c r="F87" s="511">
        <v>32</v>
      </c>
      <c r="G87" s="504" t="s">
        <v>127</v>
      </c>
      <c r="I87" s="501">
        <v>3.5000000000000003E-2</v>
      </c>
      <c r="J87" s="501"/>
    </row>
    <row r="88" spans="1:10">
      <c r="A88" s="502">
        <v>13</v>
      </c>
      <c r="B88" s="505" t="s">
        <v>143</v>
      </c>
      <c r="C88" s="506"/>
      <c r="D88" s="506"/>
      <c r="E88" s="507"/>
      <c r="F88" s="511">
        <v>2672</v>
      </c>
      <c r="G88" s="504">
        <v>211</v>
      </c>
      <c r="I88" s="501">
        <v>211</v>
      </c>
      <c r="J88" s="501">
        <f>$I$112</f>
        <v>0.4</v>
      </c>
    </row>
    <row r="89" spans="1:10">
      <c r="A89" s="502">
        <v>14</v>
      </c>
      <c r="B89" s="275" t="s">
        <v>129</v>
      </c>
      <c r="F89" s="511">
        <v>8784</v>
      </c>
      <c r="G89" s="504">
        <v>385</v>
      </c>
      <c r="I89" s="501">
        <v>385</v>
      </c>
      <c r="J89" s="501"/>
    </row>
    <row r="90" spans="1:10">
      <c r="A90" s="502">
        <v>15</v>
      </c>
      <c r="B90" s="505" t="s">
        <v>130</v>
      </c>
      <c r="C90" s="506"/>
      <c r="D90" s="506"/>
      <c r="E90" s="507"/>
      <c r="F90" s="511">
        <v>7840</v>
      </c>
      <c r="G90" s="504" t="s">
        <v>131</v>
      </c>
      <c r="I90" s="501">
        <v>47.6</v>
      </c>
      <c r="J90" s="501"/>
    </row>
    <row r="91" spans="1:10">
      <c r="A91" s="512">
        <v>16</v>
      </c>
      <c r="B91" s="505" t="s">
        <v>132</v>
      </c>
      <c r="C91" s="506"/>
      <c r="D91" s="506"/>
      <c r="E91" s="507"/>
      <c r="F91" s="513">
        <v>2640</v>
      </c>
      <c r="G91" s="514">
        <v>2927</v>
      </c>
      <c r="I91" s="501">
        <v>2.927</v>
      </c>
      <c r="J91" s="501"/>
    </row>
    <row r="92" spans="1:10">
      <c r="A92" s="502"/>
      <c r="B92" s="505" t="s">
        <v>682</v>
      </c>
      <c r="C92" s="506"/>
      <c r="D92" s="506"/>
      <c r="E92" s="507"/>
      <c r="F92" s="511"/>
      <c r="G92" s="510"/>
      <c r="I92" s="501">
        <v>0.11</v>
      </c>
      <c r="J92" s="501"/>
    </row>
    <row r="93" spans="1:10">
      <c r="A93" s="502"/>
      <c r="B93" s="505" t="s">
        <v>683</v>
      </c>
      <c r="C93" s="506"/>
      <c r="D93" s="506"/>
      <c r="E93" s="507"/>
      <c r="F93" s="511"/>
      <c r="G93" s="510"/>
      <c r="I93" s="501">
        <v>0.14799999999999999</v>
      </c>
      <c r="J93" s="501"/>
    </row>
    <row r="94" spans="1:10">
      <c r="A94" s="502"/>
      <c r="B94" s="505" t="s">
        <v>684</v>
      </c>
      <c r="C94" s="506"/>
      <c r="D94" s="506"/>
      <c r="E94" s="507"/>
      <c r="F94" s="511"/>
      <c r="G94" s="510"/>
      <c r="I94" s="501">
        <v>0.16</v>
      </c>
      <c r="J94" s="501"/>
    </row>
    <row r="95" spans="1:10">
      <c r="A95" s="502"/>
      <c r="B95" s="505" t="s">
        <v>244</v>
      </c>
      <c r="C95" s="506"/>
      <c r="D95" s="506"/>
      <c r="E95" s="507"/>
      <c r="F95" s="511">
        <f>$F$80</f>
        <v>1568</v>
      </c>
      <c r="G95" s="510"/>
      <c r="I95" s="501">
        <f>$I$80</f>
        <v>0.53300000000000003</v>
      </c>
      <c r="J95" s="501"/>
    </row>
    <row r="96" spans="1:10">
      <c r="A96" s="502"/>
      <c r="B96" s="505"/>
      <c r="C96" s="506"/>
      <c r="D96" s="506"/>
      <c r="E96" s="507"/>
      <c r="F96" s="511"/>
      <c r="G96" s="510"/>
      <c r="I96" s="501"/>
      <c r="J96" s="501"/>
    </row>
    <row r="97" spans="1:9" ht="15.75" thickBot="1">
      <c r="A97" s="515"/>
      <c r="B97" s="516"/>
      <c r="C97" s="517"/>
      <c r="D97" s="517"/>
      <c r="E97" s="518"/>
      <c r="F97" s="519"/>
      <c r="G97" s="520"/>
    </row>
    <row r="99" spans="1:9" ht="15.75" thickBot="1">
      <c r="A99" s="281" t="s">
        <v>179</v>
      </c>
    </row>
    <row r="100" spans="1:9">
      <c r="A100" s="521"/>
      <c r="B100" s="522" t="s">
        <v>180</v>
      </c>
      <c r="C100" s="523"/>
      <c r="D100" s="524" t="s">
        <v>181</v>
      </c>
      <c r="F100" s="175" t="s">
        <v>181</v>
      </c>
      <c r="I100" s="175" t="s">
        <v>181</v>
      </c>
    </row>
    <row r="101" spans="1:9">
      <c r="A101" s="502">
        <v>1</v>
      </c>
      <c r="B101" s="275" t="s">
        <v>177</v>
      </c>
      <c r="D101" s="525" t="s">
        <v>178</v>
      </c>
      <c r="F101" s="175" t="s">
        <v>178</v>
      </c>
      <c r="I101" s="175">
        <v>0.89</v>
      </c>
    </row>
    <row r="102" spans="1:9">
      <c r="A102" s="502">
        <v>2</v>
      </c>
      <c r="B102" s="505" t="s">
        <v>182</v>
      </c>
      <c r="C102" s="507"/>
      <c r="D102" s="525" t="s">
        <v>152</v>
      </c>
      <c r="F102" s="175" t="s">
        <v>152</v>
      </c>
      <c r="I102" s="175">
        <v>0.91</v>
      </c>
    </row>
    <row r="103" spans="1:9">
      <c r="A103" s="502">
        <v>3</v>
      </c>
      <c r="B103" s="275" t="s">
        <v>148</v>
      </c>
      <c r="D103" s="525" t="s">
        <v>149</v>
      </c>
      <c r="F103" s="175" t="s">
        <v>149</v>
      </c>
      <c r="I103" s="175">
        <v>0.88</v>
      </c>
    </row>
    <row r="104" spans="1:9">
      <c r="A104" s="502">
        <v>4</v>
      </c>
      <c r="B104" s="505" t="s">
        <v>150</v>
      </c>
      <c r="C104" s="507"/>
      <c r="D104" s="525" t="s">
        <v>151</v>
      </c>
      <c r="F104" s="175" t="s">
        <v>151</v>
      </c>
      <c r="I104" s="175">
        <v>0.87</v>
      </c>
    </row>
    <row r="105" spans="1:9">
      <c r="A105" s="502">
        <v>5</v>
      </c>
      <c r="B105" s="275" t="s">
        <v>153</v>
      </c>
      <c r="D105" s="525" t="s">
        <v>154</v>
      </c>
      <c r="F105" s="175" t="s">
        <v>154</v>
      </c>
      <c r="I105" s="175">
        <v>0.86</v>
      </c>
    </row>
    <row r="106" spans="1:9">
      <c r="A106" s="502">
        <v>6</v>
      </c>
      <c r="B106" s="505" t="s">
        <v>155</v>
      </c>
      <c r="C106" s="507"/>
      <c r="D106" s="525" t="s">
        <v>156</v>
      </c>
      <c r="F106" s="175" t="s">
        <v>156</v>
      </c>
      <c r="I106" s="175">
        <v>0.82</v>
      </c>
    </row>
    <row r="107" spans="1:9">
      <c r="A107" s="502">
        <v>7</v>
      </c>
      <c r="B107" s="505" t="s">
        <v>157</v>
      </c>
      <c r="C107" s="507"/>
      <c r="D107" s="525" t="s">
        <v>158</v>
      </c>
      <c r="F107" s="175" t="s">
        <v>158</v>
      </c>
      <c r="I107" s="175">
        <v>0.78</v>
      </c>
    </row>
    <row r="108" spans="1:9">
      <c r="A108" s="502">
        <v>8</v>
      </c>
      <c r="B108" s="505" t="s">
        <v>159</v>
      </c>
      <c r="C108" s="507"/>
      <c r="D108" s="525" t="s">
        <v>160</v>
      </c>
      <c r="F108" s="175" t="s">
        <v>160</v>
      </c>
      <c r="I108" s="175">
        <v>0.61</v>
      </c>
    </row>
    <row r="109" spans="1:9">
      <c r="A109" s="502">
        <v>9</v>
      </c>
      <c r="B109" s="505" t="s">
        <v>161</v>
      </c>
      <c r="C109" s="507"/>
      <c r="D109" s="525" t="s">
        <v>162</v>
      </c>
      <c r="F109" s="175" t="s">
        <v>162</v>
      </c>
      <c r="I109" s="175">
        <v>0.56000000000000005</v>
      </c>
    </row>
    <row r="110" spans="1:9">
      <c r="A110" s="502">
        <v>10</v>
      </c>
      <c r="B110" s="505" t="s">
        <v>163</v>
      </c>
      <c r="C110" s="507"/>
      <c r="D110" s="525" t="s">
        <v>164</v>
      </c>
      <c r="F110" s="175" t="s">
        <v>164</v>
      </c>
      <c r="I110" s="175">
        <v>0.56000000000000005</v>
      </c>
    </row>
    <row r="111" spans="1:9">
      <c r="A111" s="502">
        <v>11</v>
      </c>
      <c r="B111" s="275" t="s">
        <v>165</v>
      </c>
      <c r="D111" s="525" t="s">
        <v>166</v>
      </c>
      <c r="F111" s="175" t="s">
        <v>166</v>
      </c>
      <c r="I111" s="175">
        <v>0.5</v>
      </c>
    </row>
    <row r="112" spans="1:9">
      <c r="A112" s="502">
        <v>12</v>
      </c>
      <c r="B112" s="505" t="s">
        <v>167</v>
      </c>
      <c r="C112" s="507"/>
      <c r="D112" s="525" t="s">
        <v>168</v>
      </c>
      <c r="F112" s="175" t="s">
        <v>168</v>
      </c>
      <c r="I112" s="175">
        <v>0.4</v>
      </c>
    </row>
    <row r="113" spans="1:9">
      <c r="A113" s="502">
        <v>13</v>
      </c>
      <c r="B113" s="275" t="s">
        <v>169</v>
      </c>
      <c r="D113" s="525" t="s">
        <v>170</v>
      </c>
      <c r="F113" s="175" t="s">
        <v>170</v>
      </c>
      <c r="I113" s="175">
        <v>0.28999999999999998</v>
      </c>
    </row>
    <row r="114" spans="1:9">
      <c r="A114" s="502">
        <v>14</v>
      </c>
      <c r="B114" s="505" t="s">
        <v>171</v>
      </c>
      <c r="C114" s="507"/>
      <c r="D114" s="525" t="s">
        <v>172</v>
      </c>
      <c r="F114" s="175" t="s">
        <v>172</v>
      </c>
      <c r="I114" s="175">
        <v>0.26</v>
      </c>
    </row>
    <row r="115" spans="1:9">
      <c r="A115" s="502">
        <v>15</v>
      </c>
      <c r="B115" s="275" t="s">
        <v>173</v>
      </c>
      <c r="D115" s="525" t="s">
        <v>174</v>
      </c>
      <c r="F115" s="175" t="s">
        <v>174</v>
      </c>
      <c r="I115" s="175">
        <v>0.25</v>
      </c>
    </row>
    <row r="116" spans="1:9" ht="15.75" thickBot="1">
      <c r="A116" s="515">
        <v>16</v>
      </c>
      <c r="B116" s="516" t="s">
        <v>175</v>
      </c>
      <c r="C116" s="518"/>
      <c r="D116" s="526" t="s">
        <v>176</v>
      </c>
      <c r="F116" s="175" t="s">
        <v>176</v>
      </c>
      <c r="I116" s="175">
        <v>0.12</v>
      </c>
    </row>
    <row r="119" spans="1:9" ht="15.75" thickBot="1">
      <c r="A119" s="281" t="s">
        <v>229</v>
      </c>
    </row>
    <row r="120" spans="1:9" ht="15.75" thickBot="1">
      <c r="A120" s="527" t="s">
        <v>2</v>
      </c>
      <c r="B120" s="528" t="s">
        <v>230</v>
      </c>
      <c r="C120" s="529" t="s">
        <v>181</v>
      </c>
      <c r="F120" s="175" t="s">
        <v>181</v>
      </c>
      <c r="I120" s="175" t="s">
        <v>181</v>
      </c>
    </row>
    <row r="121" spans="1:9">
      <c r="A121" s="530">
        <v>1</v>
      </c>
      <c r="B121" s="498" t="s">
        <v>200</v>
      </c>
      <c r="C121" s="531" t="s">
        <v>201</v>
      </c>
      <c r="F121" s="175" t="s">
        <v>201</v>
      </c>
      <c r="I121" s="175">
        <v>0.95</v>
      </c>
    </row>
    <row r="122" spans="1:9">
      <c r="A122" s="532">
        <v>2</v>
      </c>
      <c r="B122" s="507" t="s">
        <v>203</v>
      </c>
      <c r="C122" s="525" t="s">
        <v>204</v>
      </c>
      <c r="F122" s="175" t="s">
        <v>204</v>
      </c>
      <c r="I122" s="175">
        <v>0.92</v>
      </c>
    </row>
    <row r="123" spans="1:9">
      <c r="A123" s="532">
        <v>3</v>
      </c>
      <c r="B123" s="507" t="s">
        <v>202</v>
      </c>
      <c r="C123" s="525" t="s">
        <v>152</v>
      </c>
      <c r="F123" s="175" t="s">
        <v>152</v>
      </c>
      <c r="I123" s="175">
        <v>0.91</v>
      </c>
    </row>
    <row r="124" spans="1:9">
      <c r="A124" s="532">
        <v>4</v>
      </c>
      <c r="B124" s="507" t="s">
        <v>205</v>
      </c>
      <c r="C124" s="525" t="s">
        <v>152</v>
      </c>
      <c r="F124" s="175" t="s">
        <v>152</v>
      </c>
      <c r="I124" s="175">
        <v>0.91</v>
      </c>
    </row>
    <row r="125" spans="1:9">
      <c r="A125" s="532">
        <v>5</v>
      </c>
      <c r="B125" s="507" t="s">
        <v>206</v>
      </c>
      <c r="C125" s="525" t="s">
        <v>207</v>
      </c>
      <c r="F125" s="175" t="s">
        <v>207</v>
      </c>
      <c r="I125" s="175">
        <v>0.9</v>
      </c>
    </row>
    <row r="126" spans="1:9">
      <c r="A126" s="532">
        <v>6</v>
      </c>
      <c r="B126" s="507" t="s">
        <v>208</v>
      </c>
      <c r="C126" s="525" t="s">
        <v>149</v>
      </c>
      <c r="F126" s="175" t="s">
        <v>149</v>
      </c>
      <c r="I126" s="175">
        <v>0.88</v>
      </c>
    </row>
    <row r="127" spans="1:9">
      <c r="A127" s="532">
        <v>7</v>
      </c>
      <c r="B127" s="507" t="s">
        <v>209</v>
      </c>
      <c r="C127" s="525" t="s">
        <v>149</v>
      </c>
      <c r="F127" s="175" t="s">
        <v>149</v>
      </c>
      <c r="I127" s="175">
        <v>0.88</v>
      </c>
    </row>
    <row r="128" spans="1:9">
      <c r="A128" s="532">
        <v>8</v>
      </c>
      <c r="B128" s="507" t="s">
        <v>210</v>
      </c>
      <c r="C128" s="525" t="s">
        <v>149</v>
      </c>
      <c r="F128" s="175" t="s">
        <v>149</v>
      </c>
      <c r="I128" s="175">
        <v>0.88</v>
      </c>
    </row>
    <row r="129" spans="1:9">
      <c r="A129" s="532">
        <v>9</v>
      </c>
      <c r="B129" s="507" t="s">
        <v>211</v>
      </c>
      <c r="C129" s="525" t="s">
        <v>212</v>
      </c>
      <c r="F129" s="175" t="s">
        <v>212</v>
      </c>
      <c r="I129" s="175">
        <v>0.84</v>
      </c>
    </row>
    <row r="130" spans="1:9">
      <c r="A130" s="532">
        <v>10</v>
      </c>
      <c r="B130" s="507" t="s">
        <v>213</v>
      </c>
      <c r="C130" s="525" t="s">
        <v>214</v>
      </c>
      <c r="F130" s="175" t="s">
        <v>214</v>
      </c>
      <c r="I130" s="175">
        <v>0.79</v>
      </c>
    </row>
    <row r="131" spans="1:9">
      <c r="A131" s="532">
        <v>11</v>
      </c>
      <c r="B131" s="507" t="s">
        <v>215</v>
      </c>
      <c r="C131" s="525" t="s">
        <v>216</v>
      </c>
      <c r="F131" s="175" t="s">
        <v>216</v>
      </c>
      <c r="I131" s="175">
        <v>0.59</v>
      </c>
    </row>
    <row r="132" spans="1:9">
      <c r="A132" s="532">
        <v>12</v>
      </c>
      <c r="B132" s="507" t="s">
        <v>217</v>
      </c>
      <c r="C132" s="525" t="s">
        <v>218</v>
      </c>
      <c r="F132" s="175" t="s">
        <v>218</v>
      </c>
      <c r="I132" s="175">
        <v>0.57999999999999996</v>
      </c>
    </row>
    <row r="133" spans="1:9">
      <c r="A133" s="532">
        <v>13</v>
      </c>
      <c r="B133" s="507" t="s">
        <v>219</v>
      </c>
      <c r="C133" s="525" t="s">
        <v>220</v>
      </c>
      <c r="F133" s="175" t="s">
        <v>220</v>
      </c>
      <c r="I133" s="175">
        <v>0.56999999999999995</v>
      </c>
    </row>
    <row r="134" spans="1:9">
      <c r="A134" s="532">
        <v>14</v>
      </c>
      <c r="B134" s="507" t="s">
        <v>221</v>
      </c>
      <c r="C134" s="525" t="s">
        <v>222</v>
      </c>
      <c r="F134" s="175" t="s">
        <v>222</v>
      </c>
      <c r="I134" s="175">
        <v>0.47</v>
      </c>
    </row>
    <row r="135" spans="1:9">
      <c r="A135" s="532">
        <v>15</v>
      </c>
      <c r="B135" s="507" t="s">
        <v>223</v>
      </c>
      <c r="C135" s="525" t="s">
        <v>224</v>
      </c>
      <c r="F135" s="175" t="s">
        <v>224</v>
      </c>
      <c r="I135" s="175">
        <v>0.3</v>
      </c>
    </row>
    <row r="136" spans="1:9">
      <c r="A136" s="532">
        <v>16</v>
      </c>
      <c r="B136" s="507" t="s">
        <v>225</v>
      </c>
      <c r="C136" s="525" t="s">
        <v>174</v>
      </c>
      <c r="F136" s="175" t="s">
        <v>174</v>
      </c>
      <c r="I136" s="175">
        <v>0.25</v>
      </c>
    </row>
    <row r="137" spans="1:9">
      <c r="A137" s="532">
        <v>17</v>
      </c>
      <c r="B137" s="507" t="s">
        <v>226</v>
      </c>
      <c r="C137" s="525" t="s">
        <v>174</v>
      </c>
      <c r="F137" s="175" t="s">
        <v>174</v>
      </c>
      <c r="I137" s="175">
        <v>0.25</v>
      </c>
    </row>
    <row r="138" spans="1:9" ht="15.75" thickBot="1">
      <c r="A138" s="533">
        <v>18</v>
      </c>
      <c r="B138" s="518" t="s">
        <v>227</v>
      </c>
      <c r="C138" s="526" t="s">
        <v>228</v>
      </c>
      <c r="F138" s="175" t="s">
        <v>228</v>
      </c>
      <c r="I138" s="175">
        <v>0.21</v>
      </c>
    </row>
    <row r="142" spans="1:9">
      <c r="A142" s="275" t="str">
        <f>Lokasi</f>
        <v>Banjarmasin</v>
      </c>
      <c r="B142" s="275" t="str">
        <f>INDEX('ref.'!$N:$N,MATCH(A142,'ref.'!$A:$A,0))</f>
        <v>Nilai Overall Thermal Transfer Value (OTTV) untuk bangunan tidak boleh melebihi 35 Watts/m2</v>
      </c>
    </row>
  </sheetData>
  <sortState xmlns:xlrd2="http://schemas.microsoft.com/office/spreadsheetml/2017/richdata2" ref="A6:L53">
    <sortCondition ref="A6:A53"/>
  </sortState>
  <mergeCells count="8">
    <mergeCell ref="K67:K68"/>
    <mergeCell ref="D67:D68"/>
    <mergeCell ref="E67:E68"/>
    <mergeCell ref="I67:I68"/>
    <mergeCell ref="F67:F68"/>
    <mergeCell ref="G67:G68"/>
    <mergeCell ref="H67:H68"/>
    <mergeCell ref="J67:J68"/>
  </mergeCell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BC867"/>
  <sheetViews>
    <sheetView topLeftCell="A805" zoomScale="70" zoomScaleNormal="70" workbookViewId="0">
      <selection activeCell="D839" sqref="D839"/>
    </sheetView>
  </sheetViews>
  <sheetFormatPr defaultRowHeight="15"/>
  <cols>
    <col min="1" max="1" width="12.5703125" customWidth="1"/>
    <col min="2" max="2" width="17" customWidth="1"/>
    <col min="3" max="3" width="31" bestFit="1" customWidth="1"/>
    <col min="5" max="5" width="14.28515625" customWidth="1"/>
    <col min="6" max="6" width="9.7109375" customWidth="1"/>
    <col min="7" max="7" width="10.42578125" customWidth="1"/>
    <col min="8" max="8" width="9.42578125" customWidth="1"/>
    <col min="9" max="9" width="11.5703125" customWidth="1"/>
    <col min="10" max="10" width="7.85546875" customWidth="1"/>
    <col min="11" max="11" width="10.140625" customWidth="1"/>
    <col min="12" max="12" width="8.7109375" customWidth="1"/>
    <col min="13" max="14" width="10.7109375" customWidth="1"/>
    <col min="15" max="15" width="9.140625" customWidth="1"/>
    <col min="16" max="16" width="30.28515625" bestFit="1" customWidth="1"/>
    <col min="17" max="17" width="18.85546875" bestFit="1" customWidth="1"/>
    <col min="21" max="21" width="30.28515625" bestFit="1" customWidth="1"/>
    <col min="22" max="22" width="18.85546875" bestFit="1" customWidth="1"/>
    <col min="26" max="26" width="30.28515625" bestFit="1" customWidth="1"/>
    <col min="27" max="27" width="18.85546875" bestFit="1" customWidth="1"/>
    <col min="31" max="31" width="30.28515625" bestFit="1" customWidth="1"/>
    <col min="32" max="32" width="18.85546875" bestFit="1" customWidth="1"/>
    <col min="36" max="36" width="30.28515625" bestFit="1" customWidth="1"/>
    <col min="37" max="37" width="18.85546875" bestFit="1" customWidth="1"/>
    <col min="41" max="41" width="30.28515625" bestFit="1" customWidth="1"/>
    <col min="42" max="42" width="18.85546875" bestFit="1" customWidth="1"/>
    <col min="46" max="46" width="30.28515625" bestFit="1" customWidth="1"/>
    <col min="47" max="47" width="18.85546875" bestFit="1" customWidth="1"/>
    <col min="51" max="51" width="30.28515625" bestFit="1" customWidth="1"/>
    <col min="52" max="52" width="18.85546875" bestFit="1" customWidth="1"/>
  </cols>
  <sheetData>
    <row r="1" spans="1:55" ht="28.5">
      <c r="A1" s="34" t="s">
        <v>263</v>
      </c>
      <c r="B1" s="34"/>
      <c r="C1" s="34"/>
    </row>
    <row r="2" spans="1:55" ht="28.5">
      <c r="A2" s="34"/>
      <c r="B2" s="34"/>
      <c r="C2" s="34"/>
    </row>
    <row r="3" spans="1:55" ht="28.5">
      <c r="B3" s="34"/>
      <c r="C3" s="34"/>
    </row>
    <row r="5" spans="1:55">
      <c r="Q5" t="s">
        <v>223</v>
      </c>
    </row>
    <row r="6" spans="1:55" ht="18.75">
      <c r="A6" s="45" t="s">
        <v>0</v>
      </c>
      <c r="B6" s="46"/>
      <c r="C6" s="47"/>
      <c r="D6" s="47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2"/>
      <c r="Q6" t="s">
        <v>743</v>
      </c>
      <c r="U6" s="4"/>
      <c r="Z6" s="4"/>
      <c r="AE6" s="4"/>
      <c r="AJ6" s="4"/>
      <c r="AO6" s="4"/>
      <c r="AT6" s="4"/>
      <c r="AY6" s="4"/>
    </row>
    <row r="7" spans="1:55" ht="18.75">
      <c r="A7" s="101"/>
      <c r="B7" s="8"/>
      <c r="C7" s="7"/>
      <c r="D7" s="7"/>
      <c r="E7" s="4"/>
      <c r="F7" s="4"/>
      <c r="G7" s="4"/>
      <c r="H7" s="4"/>
      <c r="I7" s="4"/>
      <c r="J7" s="4"/>
      <c r="P7" s="4"/>
      <c r="U7" s="4"/>
      <c r="Z7" s="4"/>
      <c r="AE7" s="4"/>
      <c r="AJ7" s="4"/>
      <c r="AO7" s="4"/>
      <c r="AT7" s="4"/>
      <c r="AY7" s="4"/>
    </row>
    <row r="8" spans="1:55" ht="15.75" thickBot="1">
      <c r="B8" s="8"/>
      <c r="C8" s="7"/>
      <c r="D8" s="7"/>
      <c r="E8" s="120"/>
      <c r="F8" s="4"/>
      <c r="G8" s="4"/>
      <c r="H8" s="120" t="s">
        <v>262</v>
      </c>
      <c r="P8" s="234">
        <v>1</v>
      </c>
      <c r="Q8" s="234">
        <f>P8+1</f>
        <v>2</v>
      </c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</row>
    <row r="9" spans="1:55" ht="60">
      <c r="A9" s="700" t="s">
        <v>2</v>
      </c>
      <c r="B9" s="565" t="s">
        <v>232</v>
      </c>
      <c r="C9" s="565" t="s">
        <v>185</v>
      </c>
      <c r="D9" s="48" t="s">
        <v>4</v>
      </c>
      <c r="E9" s="33" t="s">
        <v>465</v>
      </c>
      <c r="F9" s="33" t="s">
        <v>257</v>
      </c>
      <c r="G9" s="33" t="s">
        <v>5</v>
      </c>
      <c r="H9" s="33" t="s">
        <v>6</v>
      </c>
      <c r="I9" s="696" t="s">
        <v>258</v>
      </c>
      <c r="J9" s="708" t="s">
        <v>460</v>
      </c>
      <c r="K9" s="709"/>
      <c r="P9" s="228" t="str">
        <f>UTARA!D7</f>
        <v>UTARA</v>
      </c>
      <c r="Q9" s="233"/>
      <c r="R9" s="233"/>
      <c r="S9" s="233"/>
      <c r="T9" s="229"/>
      <c r="U9" s="228" t="str">
        <f>SELATAN!D7</f>
        <v>SELATAN</v>
      </c>
      <c r="V9" s="233"/>
      <c r="W9" s="233"/>
      <c r="X9" s="233"/>
      <c r="Y9" s="229"/>
      <c r="Z9" s="228" t="str">
        <f>BARAT!D7</f>
        <v>BARAT</v>
      </c>
      <c r="AA9" s="233"/>
      <c r="AB9" s="233"/>
      <c r="AC9" s="233"/>
      <c r="AD9" s="229"/>
      <c r="AE9" s="228" t="str">
        <f>TIMUR!D7</f>
        <v>TIMUR</v>
      </c>
      <c r="AF9" s="233"/>
      <c r="AG9" s="233"/>
      <c r="AH9" s="233"/>
      <c r="AI9" s="229"/>
      <c r="AJ9" s="228" t="str">
        <f>TIMURLAUT!D7</f>
        <v>TIMUR LAUT</v>
      </c>
      <c r="AK9" s="233"/>
      <c r="AL9" s="233"/>
      <c r="AM9" s="233"/>
      <c r="AN9" s="229"/>
      <c r="AO9" s="228" t="str">
        <f>BARATLAUT!D7</f>
        <v>BARAT LAUT</v>
      </c>
      <c r="AP9" s="233"/>
      <c r="AQ9" s="233"/>
      <c r="AR9" s="233"/>
      <c r="AS9" s="229"/>
      <c r="AT9" s="228" t="str">
        <f>BARATDAYA!D7</f>
        <v>BARAT DAYA</v>
      </c>
      <c r="AU9" s="233"/>
      <c r="AV9" s="233"/>
      <c r="AW9" s="233"/>
      <c r="AX9" s="229"/>
      <c r="AY9" s="228" t="str">
        <f>TENGGARA!D7</f>
        <v>TENGGARA</v>
      </c>
      <c r="AZ9" s="233"/>
      <c r="BA9" s="233"/>
      <c r="BB9" s="233"/>
      <c r="BC9" s="229"/>
    </row>
    <row r="10" spans="1:55" ht="15" customHeight="1">
      <c r="A10" s="701"/>
      <c r="B10" s="689"/>
      <c r="C10" s="689"/>
      <c r="D10" s="102" t="s">
        <v>255</v>
      </c>
      <c r="E10" s="102"/>
      <c r="F10" s="102"/>
      <c r="G10" s="144"/>
      <c r="H10" s="102" t="s">
        <v>256</v>
      </c>
      <c r="I10" s="697"/>
      <c r="J10" s="710"/>
      <c r="K10" s="711"/>
      <c r="O10" s="688"/>
      <c r="P10" s="689" t="s">
        <v>185</v>
      </c>
      <c r="Q10" s="689" t="s">
        <v>464</v>
      </c>
      <c r="R10" s="689" t="s">
        <v>465</v>
      </c>
      <c r="S10" s="689" t="s">
        <v>257</v>
      </c>
      <c r="T10" s="689" t="s">
        <v>466</v>
      </c>
      <c r="U10" s="689" t="s">
        <v>185</v>
      </c>
      <c r="V10" s="689" t="s">
        <v>464</v>
      </c>
      <c r="W10" s="689" t="s">
        <v>465</v>
      </c>
      <c r="X10" s="689" t="s">
        <v>257</v>
      </c>
      <c r="Y10" s="689" t="s">
        <v>466</v>
      </c>
      <c r="Z10" s="689" t="s">
        <v>185</v>
      </c>
      <c r="AA10" s="689" t="s">
        <v>464</v>
      </c>
      <c r="AB10" s="689" t="s">
        <v>465</v>
      </c>
      <c r="AC10" s="689" t="s">
        <v>257</v>
      </c>
      <c r="AD10" s="689" t="s">
        <v>466</v>
      </c>
      <c r="AE10" s="689" t="s">
        <v>185</v>
      </c>
      <c r="AF10" s="689" t="s">
        <v>464</v>
      </c>
      <c r="AG10" s="689" t="s">
        <v>465</v>
      </c>
      <c r="AH10" s="689" t="s">
        <v>257</v>
      </c>
      <c r="AI10" s="689" t="s">
        <v>466</v>
      </c>
      <c r="AJ10" s="689" t="s">
        <v>185</v>
      </c>
      <c r="AK10" s="689" t="s">
        <v>464</v>
      </c>
      <c r="AL10" s="689" t="s">
        <v>465</v>
      </c>
      <c r="AM10" s="689" t="s">
        <v>257</v>
      </c>
      <c r="AN10" s="689" t="s">
        <v>466</v>
      </c>
      <c r="AO10" s="689" t="s">
        <v>185</v>
      </c>
      <c r="AP10" s="689" t="s">
        <v>464</v>
      </c>
      <c r="AQ10" s="689" t="s">
        <v>465</v>
      </c>
      <c r="AR10" s="689" t="s">
        <v>257</v>
      </c>
      <c r="AS10" s="689" t="s">
        <v>466</v>
      </c>
      <c r="AT10" s="689" t="s">
        <v>185</v>
      </c>
      <c r="AU10" s="689" t="s">
        <v>464</v>
      </c>
      <c r="AV10" s="689" t="s">
        <v>465</v>
      </c>
      <c r="AW10" s="689" t="s">
        <v>257</v>
      </c>
      <c r="AX10" s="689" t="s">
        <v>466</v>
      </c>
      <c r="AY10" s="689" t="s">
        <v>185</v>
      </c>
      <c r="AZ10" s="689" t="s">
        <v>464</v>
      </c>
      <c r="BA10" s="689" t="s">
        <v>465</v>
      </c>
      <c r="BB10" s="689" t="s">
        <v>257</v>
      </c>
      <c r="BC10" s="689" t="s">
        <v>466</v>
      </c>
    </row>
    <row r="11" spans="1:55" ht="15.75" thickBot="1">
      <c r="A11" s="701"/>
      <c r="B11" s="689"/>
      <c r="C11" s="689"/>
      <c r="D11" s="103"/>
      <c r="E11" s="103" t="s">
        <v>7</v>
      </c>
      <c r="F11" s="103" t="s">
        <v>8</v>
      </c>
      <c r="G11" s="104" t="s">
        <v>461</v>
      </c>
      <c r="H11" s="121"/>
      <c r="I11" s="697"/>
      <c r="J11" s="712"/>
      <c r="K11" s="713"/>
      <c r="O11" s="688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  <c r="AP11" s="566"/>
      <c r="AQ11" s="566"/>
      <c r="AR11" s="566"/>
      <c r="AS11" s="566"/>
      <c r="AT11" s="566"/>
      <c r="AU11" s="566"/>
      <c r="AV11" s="566"/>
      <c r="AW11" s="566"/>
      <c r="AX11" s="566"/>
      <c r="AY11" s="566"/>
      <c r="AZ11" s="566"/>
      <c r="BA11" s="566"/>
      <c r="BB11" s="566"/>
      <c r="BC11" s="566"/>
    </row>
    <row r="12" spans="1:55">
      <c r="A12" s="209">
        <v>1</v>
      </c>
      <c r="B12" s="40" t="s">
        <v>1</v>
      </c>
      <c r="C12" s="165" t="str">
        <f>'BO. wallmaterial'!B5</f>
        <v>Brick Wall</v>
      </c>
      <c r="D12" s="166">
        <f t="shared" ref="D12:D18" si="0">VLOOKUP(C12,walldetil,2,FALSE)</f>
        <v>2.7975000760454725</v>
      </c>
      <c r="E12" s="167"/>
      <c r="F12" s="40"/>
      <c r="G12" s="168"/>
      <c r="H12" s="40" t="str">
        <f t="shared" ref="H12:H21" si="1">IFERROR(VLOOKUP(C12,walldetil,5,FALSE),"")</f>
        <v>&gt;195</v>
      </c>
      <c r="I12" s="207">
        <f t="shared" ref="I12:I21" si="2">IFERROR(IF(OR(J12="Bandung",J12="Malang"),VLOOKUP(H12,tdek,4,FALSE),VLOOKUP(H12,tdek,5,FALSE)),"")</f>
        <v>10</v>
      </c>
      <c r="J12" s="714" t="str">
        <f>Mat!$D$6</f>
        <v>Banjarmasin</v>
      </c>
      <c r="K12" s="715"/>
      <c r="M12" s="227">
        <f>'SUMMARY OTTV'!H12</f>
        <v>32.526465050621603</v>
      </c>
      <c r="O12" t="s">
        <v>468</v>
      </c>
      <c r="P12" s="231" t="str">
        <f>UTARA!B16</f>
        <v>Bata Ringan</v>
      </c>
      <c r="Q12" s="231">
        <f>UTARA!C16</f>
        <v>0</v>
      </c>
      <c r="R12" s="230">
        <f>IFERROR(IF(Q12=0,1,INDEX('ref.'!$I:$I,MATCH(Q12,'ref.'!$B:$B,0))),1)</f>
        <v>1</v>
      </c>
      <c r="S12" s="230">
        <f t="shared" ref="S12:S21" si="3">IFERROR(VLOOKUP(P12,walldetil,3,FALSE),1)</f>
        <v>0.5</v>
      </c>
      <c r="T12" s="167">
        <f>IF(OR(R12=1,R12=0),S12,IF(P12="Glass-Back Panel",(R12*S12),IF(P12="Glass-Back Panel-Insulation",(R12*S12),R12)))</f>
        <v>0.5</v>
      </c>
      <c r="U12" s="231" t="str">
        <f>SELATAN!B16</f>
        <v>Bata Ringan</v>
      </c>
      <c r="V12" s="231">
        <f>SELATAN!C16</f>
        <v>0</v>
      </c>
      <c r="W12" s="230">
        <f>IFERROR(IF(V12=0,1,INDEX('ref.'!$I:$I,MATCH(V12,'ref.'!$B:$B,0))),1)</f>
        <v>1</v>
      </c>
      <c r="X12" s="230">
        <f t="shared" ref="X12:X21" si="4">IFERROR(VLOOKUP(U12,walldetil,3,FALSE),1)</f>
        <v>0.5</v>
      </c>
      <c r="Y12" s="167">
        <f>IF(W12=1,X12,IF(U12="Glass-Back Panel",(W12*X12),IF(U12="Glass-Back Panel-Insulation",(W12*X12),W12)))</f>
        <v>0.5</v>
      </c>
      <c r="Z12" s="231" t="str">
        <f>BARAT!B16</f>
        <v>Bata Ringan</v>
      </c>
      <c r="AA12" s="231">
        <f>BARAT!C16</f>
        <v>0</v>
      </c>
      <c r="AB12" s="230">
        <f>IFERROR(IF(AA12=0,1,INDEX('ref.'!$I:$I,MATCH(AA12,'ref.'!$B:$B,0))),1)</f>
        <v>1</v>
      </c>
      <c r="AC12" s="230">
        <f t="shared" ref="AC12:AC21" si="5">IFERROR(VLOOKUP(Z12,walldetil,3,FALSE),1)</f>
        <v>0.5</v>
      </c>
      <c r="AD12" s="167">
        <f>IF(AB12=1,AC12,IF(Z12="Glass-Back Panel",(AB12*AC12),IF(Z12="Glass-Back Panel-Insulation",(AB12*AC12),AB12)))</f>
        <v>0.5</v>
      </c>
      <c r="AE12" s="231" t="str">
        <f>TIMUR!B16</f>
        <v>Bata Ringan</v>
      </c>
      <c r="AF12" s="231">
        <f>TIMUR!C16</f>
        <v>0</v>
      </c>
      <c r="AG12" s="230">
        <f>IFERROR(IF(AF12=0,1,INDEX('ref.'!$I:$I,MATCH(AF12,'ref.'!$B:$B,0))),1)</f>
        <v>1</v>
      </c>
      <c r="AH12" s="230">
        <f t="shared" ref="AH12:AH21" si="6">IFERROR(VLOOKUP(AE12,walldetil,3,FALSE),1)</f>
        <v>0.5</v>
      </c>
      <c r="AI12" s="167">
        <f>IF(AG12=1,AH12,IF(AE12="Glass-Back Panel",(AG12*AH12),IF(AE12="Glass-Back Panel-Insulation",(AG12*AH12),AG12)))</f>
        <v>0.5</v>
      </c>
      <c r="AJ12" s="231" t="str">
        <f>TIMURLAUT!B16</f>
        <v>Bata Ringan</v>
      </c>
      <c r="AK12" s="231">
        <f>TIMURLAUT!C16</f>
        <v>0</v>
      </c>
      <c r="AL12" s="230">
        <f>IFERROR(IF(AK12=0,1,INDEX('ref.'!$I:$I,MATCH(AK12,'ref.'!$B:$B,0))),1)</f>
        <v>1</v>
      </c>
      <c r="AM12" s="230">
        <f t="shared" ref="AM12:AM21" si="7">IFERROR(VLOOKUP(AJ12,walldetil,3,FALSE),1)</f>
        <v>0.5</v>
      </c>
      <c r="AN12" s="167">
        <f>IF(AL12=1,AM12,IF(AJ12="Glass-Back Panel",(AL12*AM12),IF(AJ12="Glass-Back Panel-Insulation",(AL12*AM12),AL12)))</f>
        <v>0.5</v>
      </c>
      <c r="AO12" s="231" t="str">
        <f>BARATLAUT!B16</f>
        <v>Bata Ringan</v>
      </c>
      <c r="AP12" s="231">
        <f>BARATLAUT!C16</f>
        <v>0</v>
      </c>
      <c r="AQ12" s="230">
        <f>IFERROR(IF(AP12=0,1,INDEX('ref.'!$I:$I,MATCH(AP12,'ref.'!$B:$B,0))),1)</f>
        <v>1</v>
      </c>
      <c r="AR12" s="230">
        <f t="shared" ref="AR12:AR21" si="8">IFERROR(VLOOKUP(AO12,walldetil,3,FALSE),1)</f>
        <v>0.5</v>
      </c>
      <c r="AS12" s="167">
        <f>IF(AQ12=1,AR12,IF(AO12="Glass-Back Panel",(AQ12*AR12),IF(AO12="Glass-Back Panel-Insulation",(AQ12*AR12),AQ12)))</f>
        <v>0.5</v>
      </c>
      <c r="AT12" s="231" t="str">
        <f>BARATDAYA!B16</f>
        <v>Bata Ringan</v>
      </c>
      <c r="AU12" s="231">
        <f>BARATDAYA!C16</f>
        <v>0</v>
      </c>
      <c r="AV12" s="230">
        <f>IFERROR(IF(AU12=0,1,INDEX('ref.'!$I:$I,MATCH(AU12,'ref.'!$B:$B,0))),1)</f>
        <v>1</v>
      </c>
      <c r="AW12" s="230">
        <f t="shared" ref="AW12:AW21" si="9">IFERROR(VLOOKUP(AT12,walldetil,3,FALSE),1)</f>
        <v>0.5</v>
      </c>
      <c r="AX12" s="167">
        <f>IF(AV12=1,AW12,IF(AT12="Glass-Back Panel",(AV12*AW12),IF(AT12="Glass-Back Panel-Insulation",(AV12*AW12),AV12)))</f>
        <v>0.5</v>
      </c>
      <c r="AY12" s="231" t="str">
        <f>TENGGARA!B16</f>
        <v>Bata Ringan</v>
      </c>
      <c r="AZ12" s="231">
        <f>TENGGARA!C16</f>
        <v>0</v>
      </c>
      <c r="BA12" s="230">
        <f>IFERROR(IF(AZ12=0,1,INDEX('ref.'!$I:$I,MATCH(AZ12,'ref.'!$B:$B,0))),1)</f>
        <v>1</v>
      </c>
      <c r="BB12" s="230">
        <f t="shared" ref="BB12:BB21" si="10">IFERROR(VLOOKUP(AY12,walldetil,3,FALSE),1)</f>
        <v>0.5</v>
      </c>
      <c r="BC12" s="167">
        <f>IF(BA12=1,BB12,IF(AY12="Glass-Back Panel",(BA12*BB12),IF(AY12="Glass-Back Panel-Insulation",(BA12*BB12),BA12)))</f>
        <v>0.5</v>
      </c>
    </row>
    <row r="13" spans="1:55">
      <c r="A13" s="200">
        <v>2</v>
      </c>
      <c r="B13" s="39" t="s">
        <v>183</v>
      </c>
      <c r="C13" s="169" t="str">
        <f>'BO. wallmaterial'!B6</f>
        <v>Glass-Back Panel</v>
      </c>
      <c r="D13" s="170">
        <f t="shared" si="0"/>
        <v>2.5358184354000257</v>
      </c>
      <c r="E13" s="171"/>
      <c r="F13" s="39"/>
      <c r="G13" s="172"/>
      <c r="H13" s="39" t="str">
        <f t="shared" si="1"/>
        <v>&lt; 125</v>
      </c>
      <c r="I13" s="208">
        <f t="shared" si="2"/>
        <v>15</v>
      </c>
      <c r="J13" s="716" t="str">
        <f>Mat!$D$6</f>
        <v>Banjarmasin</v>
      </c>
      <c r="K13" s="717"/>
      <c r="O13" t="s">
        <v>469</v>
      </c>
      <c r="P13" s="232" t="str">
        <f>UTARA!B17</f>
        <v>Bata Ringan</v>
      </c>
      <c r="Q13" s="232">
        <f>UTARA!C17</f>
        <v>0</v>
      </c>
      <c r="R13" s="211">
        <f>IFERROR(IF(Q13=0,1,INDEX('ref.'!$I:$I,MATCH(Q13,'ref.'!$B:$B,0))),1)</f>
        <v>1</v>
      </c>
      <c r="S13" s="211">
        <f t="shared" si="3"/>
        <v>0.5</v>
      </c>
      <c r="T13" s="171">
        <f t="shared" ref="T13:T16" si="11">IF(R13=1,S13,IF(P13="Glass-Back Panel",(R13*S13),IF(P13="Glass-Back Panel-Insulation",(R13*S13),R13)))</f>
        <v>0.5</v>
      </c>
      <c r="U13" s="232" t="str">
        <f>SELATAN!B17</f>
        <v>Bata Ringan</v>
      </c>
      <c r="V13" s="232">
        <f>SELATAN!C17</f>
        <v>0</v>
      </c>
      <c r="W13" s="211">
        <f>IFERROR(IF(V13=0,1,INDEX('ref.'!$I:$I,MATCH(V13,'ref.'!$B:$B,0))),1)</f>
        <v>1</v>
      </c>
      <c r="X13" s="211">
        <f t="shared" si="4"/>
        <v>0.5</v>
      </c>
      <c r="Y13" s="171">
        <f t="shared" ref="Y13:Y16" si="12">IF(W13=1,X13,IF(U13="Glass-Back Panel",(W13*X13),IF(U13="Glass-Back Panel-Insulation",(W13*X13),W13)))</f>
        <v>0.5</v>
      </c>
      <c r="Z13" s="232" t="str">
        <f>BARAT!B17</f>
        <v>Bata Ringan</v>
      </c>
      <c r="AA13" s="232">
        <f>BARAT!C17</f>
        <v>0</v>
      </c>
      <c r="AB13" s="211">
        <f>IFERROR(IF(AA13=0,1,INDEX('ref.'!$I:$I,MATCH(AA13,'ref.'!$B:$B,0))),1)</f>
        <v>1</v>
      </c>
      <c r="AC13" s="211">
        <f t="shared" si="5"/>
        <v>0.5</v>
      </c>
      <c r="AD13" s="171">
        <f t="shared" ref="AD13:AD15" si="13">IF(AB13=1,AC13,IF(Z13="Glass-Back Panel",(AB13*AC13),IF(Z13="Glass-Back Panel-Insulation",(AB13*AC13),AB13)))</f>
        <v>0.5</v>
      </c>
      <c r="AE13" s="232" t="str">
        <f>TIMUR!B17</f>
        <v>Bata Ringan</v>
      </c>
      <c r="AF13" s="232">
        <f>TIMUR!C17</f>
        <v>0</v>
      </c>
      <c r="AG13" s="211">
        <f>IFERROR(IF(AF13=0,1,INDEX('ref.'!$I:$I,MATCH(AF13,'ref.'!$B:$B,0))),1)</f>
        <v>1</v>
      </c>
      <c r="AH13" s="211">
        <f t="shared" si="6"/>
        <v>0.5</v>
      </c>
      <c r="AI13" s="171">
        <f t="shared" ref="AI13:AI15" si="14">IF(AG13=1,AH13,IF(AE13="Glass-Back Panel",(AG13*AH13),IF(AE13="Glass-Back Panel-Insulation",(AG13*AH13),AG13)))</f>
        <v>0.5</v>
      </c>
      <c r="AJ13" s="232" t="str">
        <f>TIMURLAUT!B17</f>
        <v>Bata Ringan</v>
      </c>
      <c r="AK13" s="232">
        <f>TIMURLAUT!C17</f>
        <v>0</v>
      </c>
      <c r="AL13" s="211">
        <f>IFERROR(IF(AK13=0,1,INDEX('ref.'!$I:$I,MATCH(AK13,'ref.'!$B:$B,0))),1)</f>
        <v>1</v>
      </c>
      <c r="AM13" s="211">
        <f t="shared" si="7"/>
        <v>0.5</v>
      </c>
      <c r="AN13" s="171">
        <f t="shared" ref="AN13:AN15" si="15">IF(AL13=1,AM13,IF(AJ13="Glass-Back Panel",(AL13*AM13),IF(AJ13="Glass-Back Panel-Insulation",(AL13*AM13),AL13)))</f>
        <v>0.5</v>
      </c>
      <c r="AO13" s="232" t="str">
        <f>BARATLAUT!B17</f>
        <v>Bata Ringan</v>
      </c>
      <c r="AP13" s="232">
        <f>BARATLAUT!C17</f>
        <v>0</v>
      </c>
      <c r="AQ13" s="211">
        <f>IFERROR(IF(AP13=0,1,INDEX('ref.'!$I:$I,MATCH(AP13,'ref.'!$B:$B,0))),1)</f>
        <v>1</v>
      </c>
      <c r="AR13" s="211">
        <f t="shared" si="8"/>
        <v>0.5</v>
      </c>
      <c r="AS13" s="171">
        <f t="shared" ref="AS13:AS15" si="16">IF(AQ13=1,AR13,IF(AO13="Glass-Back Panel",(AQ13*AR13),IF(AO13="Glass-Back Panel-Insulation",(AQ13*AR13),AQ13)))</f>
        <v>0.5</v>
      </c>
      <c r="AT13" s="232" t="str">
        <f>BARATDAYA!B17</f>
        <v>Bata Ringan</v>
      </c>
      <c r="AU13" s="232">
        <f>BARATDAYA!C17</f>
        <v>0</v>
      </c>
      <c r="AV13" s="211">
        <f>IFERROR(IF(AU13=0,1,INDEX('ref.'!$I:$I,MATCH(AU13,'ref.'!$B:$B,0))),1)</f>
        <v>1</v>
      </c>
      <c r="AW13" s="211">
        <f t="shared" si="9"/>
        <v>0.5</v>
      </c>
      <c r="AX13" s="171">
        <f t="shared" ref="AX13:AX15" si="17">IF(AV13=1,AW13,IF(AT13="Glass-Back Panel",(AV13*AW13),IF(AT13="Glass-Back Panel-Insulation",(AV13*AW13),AV13)))</f>
        <v>0.5</v>
      </c>
      <c r="AY13" s="232" t="str">
        <f>TENGGARA!B17</f>
        <v>Bata Ringan</v>
      </c>
      <c r="AZ13" s="232">
        <f>TENGGARA!C17</f>
        <v>0</v>
      </c>
      <c r="BA13" s="211">
        <f>IFERROR(IF(AZ13=0,1,INDEX('ref.'!$I:$I,MATCH(AZ13,'ref.'!$B:$B,0))),1)</f>
        <v>1</v>
      </c>
      <c r="BB13" s="211">
        <f t="shared" si="10"/>
        <v>0.5</v>
      </c>
      <c r="BC13" s="171">
        <f t="shared" ref="BC13:BC15" si="18">IF(BA13=1,BB13,IF(AY13="Glass-Back Panel",(BA13*BB13),IF(AY13="Glass-Back Panel-Insulation",(BA13*BB13),BA13)))</f>
        <v>0.5</v>
      </c>
    </row>
    <row r="14" spans="1:55">
      <c r="A14" s="200">
        <v>3</v>
      </c>
      <c r="B14" s="39" t="s">
        <v>184</v>
      </c>
      <c r="C14" s="169" t="str">
        <f>'BO. wallmaterial'!B7</f>
        <v>Glass-Back Panel-Insulation</v>
      </c>
      <c r="D14" s="170">
        <f t="shared" si="0"/>
        <v>0.51102537240974022</v>
      </c>
      <c r="E14" s="171"/>
      <c r="F14" s="39"/>
      <c r="G14" s="172"/>
      <c r="H14" s="39" t="str">
        <f t="shared" si="1"/>
        <v>&lt; 125</v>
      </c>
      <c r="I14" s="208">
        <f t="shared" si="2"/>
        <v>15</v>
      </c>
      <c r="J14" s="716" t="str">
        <f>Mat!$D$6</f>
        <v>Banjarmasin</v>
      </c>
      <c r="K14" s="717"/>
      <c r="O14" t="s">
        <v>470</v>
      </c>
      <c r="P14" s="232">
        <f>UTARA!B18</f>
        <v>0</v>
      </c>
      <c r="Q14" s="232">
        <f>UTARA!C18</f>
        <v>0</v>
      </c>
      <c r="R14" s="211">
        <f>IFERROR(IF(Q14=0,1,INDEX('ref.'!$I:$I,MATCH(Q14,'ref.'!$B:$B,0))),1)</f>
        <v>1</v>
      </c>
      <c r="S14" s="211">
        <f t="shared" si="3"/>
        <v>1</v>
      </c>
      <c r="T14" s="171">
        <f t="shared" si="11"/>
        <v>1</v>
      </c>
      <c r="U14" s="232">
        <f>SELATAN!B18</f>
        <v>0</v>
      </c>
      <c r="V14" s="232">
        <f>SELATAN!C18</f>
        <v>0</v>
      </c>
      <c r="W14" s="211">
        <f>IFERROR(IF(V14=0,1,INDEX('ref.'!$I:$I,MATCH(V14,'ref.'!$B:$B,0))),1)</f>
        <v>1</v>
      </c>
      <c r="X14" s="211">
        <f t="shared" si="4"/>
        <v>1</v>
      </c>
      <c r="Y14" s="171">
        <f t="shared" si="12"/>
        <v>1</v>
      </c>
      <c r="Z14" s="232">
        <f>BARAT!B18</f>
        <v>0</v>
      </c>
      <c r="AA14" s="232">
        <f>BARAT!C18</f>
        <v>0</v>
      </c>
      <c r="AB14" s="211">
        <f>IFERROR(IF(AA14=0,1,INDEX('ref.'!$I:$I,MATCH(AA14,'ref.'!$B:$B,0))),1)</f>
        <v>1</v>
      </c>
      <c r="AC14" s="211">
        <f t="shared" si="5"/>
        <v>1</v>
      </c>
      <c r="AD14" s="171">
        <f t="shared" si="13"/>
        <v>1</v>
      </c>
      <c r="AE14" s="232">
        <f>TIMUR!B18</f>
        <v>0</v>
      </c>
      <c r="AF14" s="232">
        <f>TIMUR!C18</f>
        <v>0</v>
      </c>
      <c r="AG14" s="211">
        <f>IFERROR(IF(AF14=0,1,INDEX('ref.'!$I:$I,MATCH(AF14,'ref.'!$B:$B,0))),1)</f>
        <v>1</v>
      </c>
      <c r="AH14" s="211">
        <f t="shared" si="6"/>
        <v>1</v>
      </c>
      <c r="AI14" s="171">
        <f t="shared" si="14"/>
        <v>1</v>
      </c>
      <c r="AJ14" s="232">
        <f>TIMURLAUT!B18</f>
        <v>0</v>
      </c>
      <c r="AK14" s="232">
        <f>TIMURLAUT!C18</f>
        <v>0</v>
      </c>
      <c r="AL14" s="211">
        <f>IFERROR(IF(AK14=0,1,INDEX('ref.'!$I:$I,MATCH(AK14,'ref.'!$B:$B,0))),1)</f>
        <v>1</v>
      </c>
      <c r="AM14" s="211">
        <f t="shared" si="7"/>
        <v>1</v>
      </c>
      <c r="AN14" s="171">
        <f t="shared" si="15"/>
        <v>1</v>
      </c>
      <c r="AO14" s="232">
        <f>BARATLAUT!B18</f>
        <v>0</v>
      </c>
      <c r="AP14" s="232">
        <f>BARATLAUT!C18</f>
        <v>0</v>
      </c>
      <c r="AQ14" s="211">
        <f>IFERROR(IF(AP14=0,1,INDEX('ref.'!$I:$I,MATCH(AP14,'ref.'!$B:$B,0))),1)</f>
        <v>1</v>
      </c>
      <c r="AR14" s="211">
        <f t="shared" si="8"/>
        <v>1</v>
      </c>
      <c r="AS14" s="171">
        <f t="shared" si="16"/>
        <v>1</v>
      </c>
      <c r="AT14" s="232">
        <f>BARATDAYA!B18</f>
        <v>0</v>
      </c>
      <c r="AU14" s="232">
        <f>BARATDAYA!C18</f>
        <v>0</v>
      </c>
      <c r="AV14" s="211">
        <f>IFERROR(IF(AU14=0,1,INDEX('ref.'!$I:$I,MATCH(AU14,'ref.'!$B:$B,0))),1)</f>
        <v>1</v>
      </c>
      <c r="AW14" s="211">
        <f t="shared" si="9"/>
        <v>1</v>
      </c>
      <c r="AX14" s="171">
        <f t="shared" si="17"/>
        <v>1</v>
      </c>
      <c r="AY14" s="232">
        <f>TENGGARA!B18</f>
        <v>0</v>
      </c>
      <c r="AZ14" s="232">
        <f>TENGGARA!C18</f>
        <v>0</v>
      </c>
      <c r="BA14" s="211">
        <f>IFERROR(IF(AZ14=0,1,INDEX('ref.'!$I:$I,MATCH(AZ14,'ref.'!$B:$B,0))),1)</f>
        <v>1</v>
      </c>
      <c r="BB14" s="211">
        <f t="shared" si="10"/>
        <v>1</v>
      </c>
      <c r="BC14" s="171">
        <f t="shared" si="18"/>
        <v>1</v>
      </c>
    </row>
    <row r="15" spans="1:55">
      <c r="A15" s="200">
        <v>4</v>
      </c>
      <c r="B15" s="39" t="s">
        <v>296</v>
      </c>
      <c r="C15" s="169" t="str">
        <f>'BO. wallmaterial'!B8</f>
        <v>Bata Ringan</v>
      </c>
      <c r="D15" s="170">
        <f t="shared" si="0"/>
        <v>1.7011384404936403</v>
      </c>
      <c r="E15" s="171"/>
      <c r="F15" s="39"/>
      <c r="G15" s="172"/>
      <c r="H15" s="39" t="str">
        <f t="shared" si="1"/>
        <v>126 - 195</v>
      </c>
      <c r="I15" s="208">
        <f t="shared" si="2"/>
        <v>12</v>
      </c>
      <c r="J15" s="716" t="str">
        <f>Mat!$D$6</f>
        <v>Banjarmasin</v>
      </c>
      <c r="K15" s="717"/>
      <c r="O15" t="s">
        <v>471</v>
      </c>
      <c r="P15" s="232">
        <f>UTARA!B19</f>
        <v>0</v>
      </c>
      <c r="Q15" s="232">
        <f>UTARA!C19</f>
        <v>0</v>
      </c>
      <c r="R15" s="211">
        <f>IFERROR(IF(Q15=0,1,INDEX('ref.'!$I:$I,MATCH(Q15,'ref.'!$B:$B,0))),1)</f>
        <v>1</v>
      </c>
      <c r="S15" s="211">
        <f t="shared" si="3"/>
        <v>1</v>
      </c>
      <c r="T15" s="171">
        <f t="shared" si="11"/>
        <v>1</v>
      </c>
      <c r="U15" s="232">
        <f>SELATAN!B19</f>
        <v>0</v>
      </c>
      <c r="V15" s="232">
        <f>SELATAN!C19</f>
        <v>0</v>
      </c>
      <c r="W15" s="211">
        <f>IFERROR(IF(V15=0,1,INDEX('ref.'!$I:$I,MATCH(V15,'ref.'!$B:$B,0))),1)</f>
        <v>1</v>
      </c>
      <c r="X15" s="211">
        <f t="shared" si="4"/>
        <v>1</v>
      </c>
      <c r="Y15" s="171">
        <f t="shared" si="12"/>
        <v>1</v>
      </c>
      <c r="Z15" s="232">
        <f>BARAT!B19</f>
        <v>0</v>
      </c>
      <c r="AA15" s="232">
        <f>BARAT!C19</f>
        <v>0</v>
      </c>
      <c r="AB15" s="211">
        <f>IFERROR(IF(AA15=0,1,INDEX('ref.'!$I:$I,MATCH(AA15,'ref.'!$B:$B,0))),1)</f>
        <v>1</v>
      </c>
      <c r="AC15" s="211">
        <f t="shared" si="5"/>
        <v>1</v>
      </c>
      <c r="AD15" s="171">
        <f t="shared" si="13"/>
        <v>1</v>
      </c>
      <c r="AE15" s="232">
        <f>TIMUR!B19</f>
        <v>0</v>
      </c>
      <c r="AF15" s="232">
        <f>TIMUR!C19</f>
        <v>0</v>
      </c>
      <c r="AG15" s="211">
        <f>IFERROR(IF(AF15=0,1,INDEX('ref.'!$I:$I,MATCH(AF15,'ref.'!$B:$B,0))),1)</f>
        <v>1</v>
      </c>
      <c r="AH15" s="211">
        <f t="shared" si="6"/>
        <v>1</v>
      </c>
      <c r="AI15" s="171">
        <f t="shared" si="14"/>
        <v>1</v>
      </c>
      <c r="AJ15" s="232">
        <f>TIMURLAUT!B19</f>
        <v>0</v>
      </c>
      <c r="AK15" s="232">
        <f>TIMURLAUT!C19</f>
        <v>0</v>
      </c>
      <c r="AL15" s="211">
        <f>IFERROR(IF(AK15=0,1,INDEX('ref.'!$I:$I,MATCH(AK15,'ref.'!$B:$B,0))),1)</f>
        <v>1</v>
      </c>
      <c r="AM15" s="211">
        <f t="shared" si="7"/>
        <v>1</v>
      </c>
      <c r="AN15" s="171">
        <f t="shared" si="15"/>
        <v>1</v>
      </c>
      <c r="AO15" s="232">
        <f>BARATLAUT!B19</f>
        <v>0</v>
      </c>
      <c r="AP15" s="232">
        <f>BARATLAUT!C19</f>
        <v>0</v>
      </c>
      <c r="AQ15" s="211">
        <f>IFERROR(IF(AP15=0,1,INDEX('ref.'!$I:$I,MATCH(AP15,'ref.'!$B:$B,0))),1)</f>
        <v>1</v>
      </c>
      <c r="AR15" s="211">
        <f t="shared" si="8"/>
        <v>1</v>
      </c>
      <c r="AS15" s="171">
        <f t="shared" si="16"/>
        <v>1</v>
      </c>
      <c r="AT15" s="232">
        <f>BARATDAYA!B19</f>
        <v>0</v>
      </c>
      <c r="AU15" s="232">
        <f>BARATDAYA!C19</f>
        <v>0</v>
      </c>
      <c r="AV15" s="211">
        <f>IFERROR(IF(AU15=0,1,INDEX('ref.'!$I:$I,MATCH(AU15,'ref.'!$B:$B,0))),1)</f>
        <v>1</v>
      </c>
      <c r="AW15" s="211">
        <f t="shared" si="9"/>
        <v>1</v>
      </c>
      <c r="AX15" s="171">
        <f t="shared" si="17"/>
        <v>1</v>
      </c>
      <c r="AY15" s="232">
        <f>TENGGARA!B19</f>
        <v>0</v>
      </c>
      <c r="AZ15" s="232">
        <f>TENGGARA!C19</f>
        <v>0</v>
      </c>
      <c r="BA15" s="211">
        <f>IFERROR(IF(AZ15=0,1,INDEX('ref.'!$I:$I,MATCH(AZ15,'ref.'!$B:$B,0))),1)</f>
        <v>1</v>
      </c>
      <c r="BB15" s="211">
        <f t="shared" si="10"/>
        <v>1</v>
      </c>
      <c r="BC15" s="171">
        <f t="shared" si="18"/>
        <v>1</v>
      </c>
    </row>
    <row r="16" spans="1:55">
      <c r="A16" s="200">
        <v>5</v>
      </c>
      <c r="B16" s="39" t="s">
        <v>454</v>
      </c>
      <c r="C16" s="169" t="str">
        <f>'BO. wallmaterial'!B9</f>
        <v>Bata Ringan finish ACP</v>
      </c>
      <c r="D16" s="170">
        <f t="shared" si="0"/>
        <v>1.1794622548888383</v>
      </c>
      <c r="E16" s="171"/>
      <c r="F16" s="39"/>
      <c r="G16" s="172"/>
      <c r="H16" s="39" t="str">
        <f t="shared" si="1"/>
        <v>126 - 195</v>
      </c>
      <c r="I16" s="208">
        <f t="shared" si="2"/>
        <v>12</v>
      </c>
      <c r="J16" s="716" t="str">
        <f>Mat!$D$6</f>
        <v>Banjarmasin</v>
      </c>
      <c r="K16" s="717"/>
      <c r="O16" t="s">
        <v>472</v>
      </c>
      <c r="P16" s="232">
        <f>UTARA!B20</f>
        <v>0</v>
      </c>
      <c r="Q16" s="232">
        <f>UTARA!C20</f>
        <v>0</v>
      </c>
      <c r="R16" s="211">
        <f>IFERROR(IF(Q16=0,1,INDEX('ref.'!$I:$I,MATCH(Q16,'ref.'!$B:$B,0))),1)</f>
        <v>1</v>
      </c>
      <c r="S16" s="211">
        <f t="shared" si="3"/>
        <v>1</v>
      </c>
      <c r="T16" s="171">
        <f t="shared" si="11"/>
        <v>1</v>
      </c>
      <c r="U16" s="232">
        <f>SELATAN!B20</f>
        <v>0</v>
      </c>
      <c r="V16" s="232">
        <f>SELATAN!C20</f>
        <v>0</v>
      </c>
      <c r="W16" s="211">
        <f>IFERROR(IF(V16=0,1,INDEX('ref.'!$I:$I,MATCH(V16,'ref.'!$B:$B,0))),1)</f>
        <v>1</v>
      </c>
      <c r="X16" s="211">
        <f t="shared" si="4"/>
        <v>1</v>
      </c>
      <c r="Y16" s="171">
        <f t="shared" si="12"/>
        <v>1</v>
      </c>
      <c r="Z16" s="232">
        <f>BARAT!B20</f>
        <v>0</v>
      </c>
      <c r="AA16" s="232">
        <f>BARAT!C20</f>
        <v>0</v>
      </c>
      <c r="AB16" s="211">
        <f>IFERROR(IF(AA16=0,1,INDEX('ref.'!$I:$I,MATCH(AA16,'ref.'!$B:$B,0))),1)</f>
        <v>1</v>
      </c>
      <c r="AC16" s="211">
        <f t="shared" si="5"/>
        <v>1</v>
      </c>
      <c r="AD16" s="171">
        <f t="shared" ref="AD16:AD21" si="19">IF(AB16=1,AC16,IF(Z16="Glass-Back Panel",(AB16*AC16),IF(Z16="Glass-Back Panel-Insulation",(AB16*AC16),AB16)))</f>
        <v>1</v>
      </c>
      <c r="AE16" s="232">
        <f>TIMUR!B20</f>
        <v>0</v>
      </c>
      <c r="AF16" s="232">
        <f>TIMUR!C20</f>
        <v>0</v>
      </c>
      <c r="AG16" s="211">
        <f>IFERROR(IF(AF16=0,1,INDEX('ref.'!$I:$I,MATCH(AF16,'ref.'!$B:$B,0))),1)</f>
        <v>1</v>
      </c>
      <c r="AH16" s="211">
        <f t="shared" si="6"/>
        <v>1</v>
      </c>
      <c r="AI16" s="171">
        <f t="shared" ref="AI16:AI21" si="20">IF(AG16=1,AH16,IF(AE16="Glass-Back Panel",(AG16*AH16),IF(AE16="Glass-Back Panel-Insulation",(AG16*AH16),AG16)))</f>
        <v>1</v>
      </c>
      <c r="AJ16" s="232">
        <f>TIMURLAUT!B20</f>
        <v>0</v>
      </c>
      <c r="AK16" s="232">
        <f>TIMURLAUT!C20</f>
        <v>0</v>
      </c>
      <c r="AL16" s="211">
        <f>IFERROR(IF(AK16=0,1,INDEX('ref.'!$I:$I,MATCH(AK16,'ref.'!$B:$B,0))),1)</f>
        <v>1</v>
      </c>
      <c r="AM16" s="211">
        <f t="shared" si="7"/>
        <v>1</v>
      </c>
      <c r="AN16" s="171">
        <f t="shared" ref="AN16:AN21" si="21">IF(AL16=1,AM16,IF(AJ16="Glass-Back Panel",(AL16*AM16),IF(AJ16="Glass-Back Panel-Insulation",(AL16*AM16),AL16)))</f>
        <v>1</v>
      </c>
      <c r="AO16" s="232">
        <f>BARATLAUT!B20</f>
        <v>0</v>
      </c>
      <c r="AP16" s="232">
        <f>BARATLAUT!C20</f>
        <v>0</v>
      </c>
      <c r="AQ16" s="211">
        <f>IFERROR(IF(AP16=0,1,INDEX('ref.'!$I:$I,MATCH(AP16,'ref.'!$B:$B,0))),1)</f>
        <v>1</v>
      </c>
      <c r="AR16" s="211">
        <f t="shared" si="8"/>
        <v>1</v>
      </c>
      <c r="AS16" s="171">
        <f t="shared" ref="AS16:AS21" si="22">IF(AQ16=1,AR16,IF(AO16="Glass-Back Panel",(AQ16*AR16),IF(AO16="Glass-Back Panel-Insulation",(AQ16*AR16),AQ16)))</f>
        <v>1</v>
      </c>
      <c r="AT16" s="232">
        <f>BARATDAYA!B20</f>
        <v>0</v>
      </c>
      <c r="AU16" s="232">
        <f>BARATDAYA!C20</f>
        <v>0</v>
      </c>
      <c r="AV16" s="211">
        <f>IFERROR(IF(AU16=0,1,INDEX('ref.'!$I:$I,MATCH(AU16,'ref.'!$B:$B,0))),1)</f>
        <v>1</v>
      </c>
      <c r="AW16" s="211">
        <f t="shared" si="9"/>
        <v>1</v>
      </c>
      <c r="AX16" s="171">
        <f t="shared" ref="AX16:AX21" si="23">IF(AV16=1,AW16,IF(AT16="Glass-Back Panel",(AV16*AW16),IF(AT16="Glass-Back Panel-Insulation",(AV16*AW16),AV16)))</f>
        <v>1</v>
      </c>
      <c r="AY16" s="232">
        <f>TENGGARA!B20</f>
        <v>0</v>
      </c>
      <c r="AZ16" s="232">
        <f>TENGGARA!C20</f>
        <v>0</v>
      </c>
      <c r="BA16" s="211">
        <f>IFERROR(IF(AZ16=0,1,INDEX('ref.'!$I:$I,MATCH(AZ16,'ref.'!$B:$B,0))),1)</f>
        <v>1</v>
      </c>
      <c r="BB16" s="211">
        <f t="shared" si="10"/>
        <v>1</v>
      </c>
      <c r="BC16" s="171">
        <f t="shared" ref="BC16:BC21" si="24">IF(BA16=1,BB16,IF(AY16="Glass-Back Panel",(BA16*BB16),IF(AY16="Glass-Back Panel-Insulation",(BA16*BB16),BA16)))</f>
        <v>1</v>
      </c>
    </row>
    <row r="17" spans="1:55">
      <c r="A17" s="200">
        <v>6</v>
      </c>
      <c r="B17" s="39" t="s">
        <v>692</v>
      </c>
      <c r="C17" s="169" t="str">
        <f>'BO. wallmaterial'!B10</f>
        <v>Concrete Precast</v>
      </c>
      <c r="D17" s="170">
        <f t="shared" si="0"/>
        <v>4.2907263417409442</v>
      </c>
      <c r="E17" s="171"/>
      <c r="F17" s="39"/>
      <c r="G17" s="172"/>
      <c r="H17" s="39" t="str">
        <f t="shared" si="1"/>
        <v>&gt;195</v>
      </c>
      <c r="I17" s="208">
        <f t="shared" si="2"/>
        <v>10</v>
      </c>
      <c r="J17" s="716" t="str">
        <f>Mat!$D$6</f>
        <v>Banjarmasin</v>
      </c>
      <c r="K17" s="717"/>
      <c r="O17" t="s">
        <v>686</v>
      </c>
      <c r="P17" s="232">
        <f>UTARA!B21</f>
        <v>0</v>
      </c>
      <c r="Q17" s="232">
        <f>UTARA!C21</f>
        <v>0</v>
      </c>
      <c r="R17" s="211">
        <f>IFERROR(IF(Q17=0,1,INDEX('ref.'!$I:$I,MATCH(Q17,'ref.'!$B:$B,0))),1)</f>
        <v>1</v>
      </c>
      <c r="S17" s="211">
        <f t="shared" si="3"/>
        <v>1</v>
      </c>
      <c r="T17" s="171">
        <f t="shared" ref="T17:T21" si="25">IF(R17=1,S17,IF(P17="Glass-Back Panel",(R17*S17),IF(P17="Glass-Back Panel-Insulation",(R17*S17),R17)))</f>
        <v>1</v>
      </c>
      <c r="U17" s="232">
        <f>SELATAN!B21</f>
        <v>0</v>
      </c>
      <c r="V17" s="232">
        <f>SELATAN!C21</f>
        <v>0</v>
      </c>
      <c r="W17" s="211">
        <f>IFERROR(IF(V17=0,1,INDEX('ref.'!$I:$I,MATCH(V17,'ref.'!$B:$B,0))),1)</f>
        <v>1</v>
      </c>
      <c r="X17" s="211">
        <f t="shared" si="4"/>
        <v>1</v>
      </c>
      <c r="Y17" s="171">
        <f t="shared" ref="Y17:Y21" si="26">IF(W17=1,X17,IF(U17="Glass-Back Panel",(W17*X17),IF(U17="Glass-Back Panel-Insulation",(W17*X17),W17)))</f>
        <v>1</v>
      </c>
      <c r="Z17" s="232">
        <f>BARAT!B21</f>
        <v>0</v>
      </c>
      <c r="AA17" s="232">
        <f>BARAT!C21</f>
        <v>0</v>
      </c>
      <c r="AB17" s="211">
        <f>IFERROR(IF(AA17=0,1,INDEX('ref.'!$I:$I,MATCH(AA17,'ref.'!$B:$B,0))),1)</f>
        <v>1</v>
      </c>
      <c r="AC17" s="211">
        <f t="shared" si="5"/>
        <v>1</v>
      </c>
      <c r="AD17" s="171">
        <f t="shared" si="19"/>
        <v>1</v>
      </c>
      <c r="AE17" s="232">
        <f>TIMUR!B21</f>
        <v>0</v>
      </c>
      <c r="AF17" s="232">
        <f>TIMUR!C21</f>
        <v>0</v>
      </c>
      <c r="AG17" s="211">
        <f>IFERROR(IF(AF17=0,1,INDEX('ref.'!$I:$I,MATCH(AF17,'ref.'!$B:$B,0))),1)</f>
        <v>1</v>
      </c>
      <c r="AH17" s="211">
        <f t="shared" si="6"/>
        <v>1</v>
      </c>
      <c r="AI17" s="171">
        <f t="shared" si="20"/>
        <v>1</v>
      </c>
      <c r="AJ17" s="232">
        <f>TIMURLAUT!B21</f>
        <v>0</v>
      </c>
      <c r="AK17" s="232">
        <f>TIMURLAUT!C21</f>
        <v>0</v>
      </c>
      <c r="AL17" s="211">
        <f>IFERROR(IF(AK17=0,1,INDEX('ref.'!$I:$I,MATCH(AK17,'ref.'!$B:$B,0))),1)</f>
        <v>1</v>
      </c>
      <c r="AM17" s="211">
        <f t="shared" si="7"/>
        <v>1</v>
      </c>
      <c r="AN17" s="171">
        <f t="shared" si="21"/>
        <v>1</v>
      </c>
      <c r="AO17" s="232">
        <f>BARATLAUT!B21</f>
        <v>0</v>
      </c>
      <c r="AP17" s="232">
        <f>BARATLAUT!C21</f>
        <v>0</v>
      </c>
      <c r="AQ17" s="211">
        <f>IFERROR(IF(AP17=0,1,INDEX('ref.'!$I:$I,MATCH(AP17,'ref.'!$B:$B,0))),1)</f>
        <v>1</v>
      </c>
      <c r="AR17" s="211">
        <f t="shared" si="8"/>
        <v>1</v>
      </c>
      <c r="AS17" s="171">
        <f t="shared" si="22"/>
        <v>1</v>
      </c>
      <c r="AT17" s="232">
        <f>BARATDAYA!B21</f>
        <v>0</v>
      </c>
      <c r="AU17" s="232">
        <f>BARATDAYA!C21</f>
        <v>0</v>
      </c>
      <c r="AV17" s="211">
        <f>IFERROR(IF(AU17=0,1,INDEX('ref.'!$I:$I,MATCH(AU17,'ref.'!$B:$B,0))),1)</f>
        <v>1</v>
      </c>
      <c r="AW17" s="211">
        <f t="shared" si="9"/>
        <v>1</v>
      </c>
      <c r="AX17" s="171">
        <f t="shared" si="23"/>
        <v>1</v>
      </c>
      <c r="AY17" s="232">
        <f>TENGGARA!B21</f>
        <v>0</v>
      </c>
      <c r="AZ17" s="232">
        <f>TENGGARA!C21</f>
        <v>0</v>
      </c>
      <c r="BA17" s="211">
        <f>IFERROR(IF(AZ17=0,1,INDEX('ref.'!$I:$I,MATCH(AZ17,'ref.'!$B:$B,0))),1)</f>
        <v>1</v>
      </c>
      <c r="BB17" s="211">
        <f t="shared" si="10"/>
        <v>1</v>
      </c>
      <c r="BC17" s="171">
        <f t="shared" si="24"/>
        <v>1</v>
      </c>
    </row>
    <row r="18" spans="1:55">
      <c r="A18" s="200">
        <v>7</v>
      </c>
      <c r="B18" s="39" t="s">
        <v>693</v>
      </c>
      <c r="C18" s="169" t="str">
        <f>'BO. wallmaterial'!B11</f>
        <v>Concrete Precast finish ACP</v>
      </c>
      <c r="D18" s="170">
        <f t="shared" si="0"/>
        <v>2.0281378032305919</v>
      </c>
      <c r="E18" s="171"/>
      <c r="F18" s="39"/>
      <c r="G18" s="172"/>
      <c r="H18" s="39" t="str">
        <f t="shared" si="1"/>
        <v>&gt;195</v>
      </c>
      <c r="I18" s="208">
        <f t="shared" si="2"/>
        <v>10</v>
      </c>
      <c r="J18" s="716" t="str">
        <f>Mat!$D$6</f>
        <v>Banjarmasin</v>
      </c>
      <c r="K18" s="717"/>
      <c r="O18" t="s">
        <v>687</v>
      </c>
      <c r="P18" s="232">
        <f>UTARA!B22</f>
        <v>0</v>
      </c>
      <c r="Q18" s="232">
        <f>UTARA!C22</f>
        <v>0</v>
      </c>
      <c r="R18" s="211">
        <f>IFERROR(IF(Q18=0,1,INDEX('ref.'!$I:$I,MATCH(Q18,'ref.'!$B:$B,0))),1)</f>
        <v>1</v>
      </c>
      <c r="S18" s="211">
        <f t="shared" si="3"/>
        <v>1</v>
      </c>
      <c r="T18" s="171">
        <f t="shared" si="25"/>
        <v>1</v>
      </c>
      <c r="U18" s="232">
        <f>SELATAN!B22</f>
        <v>0</v>
      </c>
      <c r="V18" s="232">
        <f>SELATAN!C22</f>
        <v>0</v>
      </c>
      <c r="W18" s="211">
        <f>IFERROR(IF(V18=0,1,INDEX('ref.'!$I:$I,MATCH(V18,'ref.'!$B:$B,0))),1)</f>
        <v>1</v>
      </c>
      <c r="X18" s="211">
        <f t="shared" si="4"/>
        <v>1</v>
      </c>
      <c r="Y18" s="171">
        <f t="shared" si="26"/>
        <v>1</v>
      </c>
      <c r="Z18" s="232">
        <f>BARAT!B22</f>
        <v>0</v>
      </c>
      <c r="AA18" s="232">
        <f>BARAT!C22</f>
        <v>0</v>
      </c>
      <c r="AB18" s="211">
        <f>IFERROR(IF(AA18=0,1,INDEX('ref.'!$I:$I,MATCH(AA18,'ref.'!$B:$B,0))),1)</f>
        <v>1</v>
      </c>
      <c r="AC18" s="211">
        <f t="shared" si="5"/>
        <v>1</v>
      </c>
      <c r="AD18" s="171">
        <f t="shared" si="19"/>
        <v>1</v>
      </c>
      <c r="AE18" s="232">
        <f>TIMUR!B22</f>
        <v>0</v>
      </c>
      <c r="AF18" s="232">
        <f>TIMUR!C22</f>
        <v>0</v>
      </c>
      <c r="AG18" s="211">
        <f>IFERROR(IF(AF18=0,1,INDEX('ref.'!$I:$I,MATCH(AF18,'ref.'!$B:$B,0))),1)</f>
        <v>1</v>
      </c>
      <c r="AH18" s="211">
        <f t="shared" si="6"/>
        <v>1</v>
      </c>
      <c r="AI18" s="171">
        <f t="shared" si="20"/>
        <v>1</v>
      </c>
      <c r="AJ18" s="232">
        <f>TIMURLAUT!B22</f>
        <v>0</v>
      </c>
      <c r="AK18" s="232">
        <f>TIMURLAUT!C22</f>
        <v>0</v>
      </c>
      <c r="AL18" s="211">
        <f>IFERROR(IF(AK18=0,1,INDEX('ref.'!$I:$I,MATCH(AK18,'ref.'!$B:$B,0))),1)</f>
        <v>1</v>
      </c>
      <c r="AM18" s="211">
        <f t="shared" si="7"/>
        <v>1</v>
      </c>
      <c r="AN18" s="171">
        <f t="shared" si="21"/>
        <v>1</v>
      </c>
      <c r="AO18" s="232">
        <f>BARATLAUT!B22</f>
        <v>0</v>
      </c>
      <c r="AP18" s="232">
        <f>BARATLAUT!C22</f>
        <v>0</v>
      </c>
      <c r="AQ18" s="211">
        <f>IFERROR(IF(AP18=0,1,INDEX('ref.'!$I:$I,MATCH(AP18,'ref.'!$B:$B,0))),1)</f>
        <v>1</v>
      </c>
      <c r="AR18" s="211">
        <f t="shared" si="8"/>
        <v>1</v>
      </c>
      <c r="AS18" s="171">
        <f t="shared" si="22"/>
        <v>1</v>
      </c>
      <c r="AT18" s="232">
        <f>BARATDAYA!B22</f>
        <v>0</v>
      </c>
      <c r="AU18" s="232">
        <f>BARATDAYA!C22</f>
        <v>0</v>
      </c>
      <c r="AV18" s="211">
        <f>IFERROR(IF(AU18=0,1,INDEX('ref.'!$I:$I,MATCH(AU18,'ref.'!$B:$B,0))),1)</f>
        <v>1</v>
      </c>
      <c r="AW18" s="211">
        <f t="shared" si="9"/>
        <v>1</v>
      </c>
      <c r="AX18" s="171">
        <f t="shared" si="23"/>
        <v>1</v>
      </c>
      <c r="AY18" s="232">
        <f>TENGGARA!B22</f>
        <v>0</v>
      </c>
      <c r="AZ18" s="232">
        <f>TENGGARA!C22</f>
        <v>0</v>
      </c>
      <c r="BA18" s="211">
        <f>IFERROR(IF(AZ18=0,1,INDEX('ref.'!$I:$I,MATCH(AZ18,'ref.'!$B:$B,0))),1)</f>
        <v>1</v>
      </c>
      <c r="BB18" s="211">
        <f t="shared" si="10"/>
        <v>1</v>
      </c>
      <c r="BC18" s="171">
        <f t="shared" si="24"/>
        <v>1</v>
      </c>
    </row>
    <row r="19" spans="1:55">
      <c r="A19" s="200"/>
      <c r="B19" s="39"/>
      <c r="C19" s="169"/>
      <c r="D19" s="170"/>
      <c r="E19" s="171"/>
      <c r="F19" s="39"/>
      <c r="G19" s="172"/>
      <c r="H19" s="39" t="str">
        <f t="shared" si="1"/>
        <v/>
      </c>
      <c r="I19" s="208" t="str">
        <f t="shared" si="2"/>
        <v/>
      </c>
      <c r="J19" s="716" t="str">
        <f>Mat!$D$6</f>
        <v>Banjarmasin</v>
      </c>
      <c r="K19" s="717"/>
      <c r="O19" t="s">
        <v>688</v>
      </c>
      <c r="P19" s="232">
        <f>UTARA!B23</f>
        <v>0</v>
      </c>
      <c r="Q19" s="232">
        <f>UTARA!C23</f>
        <v>0</v>
      </c>
      <c r="R19" s="211">
        <f>IFERROR(IF(Q19=0,1,INDEX('ref.'!$I:$I,MATCH(Q19,'ref.'!$B:$B,0))),1)</f>
        <v>1</v>
      </c>
      <c r="S19" s="211">
        <f t="shared" si="3"/>
        <v>1</v>
      </c>
      <c r="T19" s="171">
        <f t="shared" si="25"/>
        <v>1</v>
      </c>
      <c r="U19" s="232">
        <f>SELATAN!B23</f>
        <v>0</v>
      </c>
      <c r="V19" s="232">
        <f>SELATAN!C23</f>
        <v>0</v>
      </c>
      <c r="W19" s="211">
        <f>IFERROR(IF(V19=0,1,INDEX('ref.'!$I:$I,MATCH(V19,'ref.'!$B:$B,0))),1)</f>
        <v>1</v>
      </c>
      <c r="X19" s="211">
        <f t="shared" si="4"/>
        <v>1</v>
      </c>
      <c r="Y19" s="171">
        <f t="shared" si="26"/>
        <v>1</v>
      </c>
      <c r="Z19" s="232">
        <f>BARAT!B23</f>
        <v>0</v>
      </c>
      <c r="AA19" s="232">
        <f>BARAT!C23</f>
        <v>0</v>
      </c>
      <c r="AB19" s="211">
        <f>IFERROR(IF(AA19=0,1,INDEX('ref.'!$I:$I,MATCH(AA19,'ref.'!$B:$B,0))),1)</f>
        <v>1</v>
      </c>
      <c r="AC19" s="211">
        <f t="shared" si="5"/>
        <v>1</v>
      </c>
      <c r="AD19" s="171">
        <f t="shared" si="19"/>
        <v>1</v>
      </c>
      <c r="AE19" s="232">
        <f>TIMUR!B23</f>
        <v>0</v>
      </c>
      <c r="AF19" s="232">
        <f>TIMUR!C23</f>
        <v>0</v>
      </c>
      <c r="AG19" s="211">
        <f>IFERROR(IF(AF19=0,1,INDEX('ref.'!$I:$I,MATCH(AF19,'ref.'!$B:$B,0))),1)</f>
        <v>1</v>
      </c>
      <c r="AH19" s="211">
        <f t="shared" si="6"/>
        <v>1</v>
      </c>
      <c r="AI19" s="171">
        <f t="shared" si="20"/>
        <v>1</v>
      </c>
      <c r="AJ19" s="232">
        <f>TIMURLAUT!B23</f>
        <v>0</v>
      </c>
      <c r="AK19" s="232">
        <f>TIMURLAUT!C23</f>
        <v>0</v>
      </c>
      <c r="AL19" s="211">
        <f>IFERROR(IF(AK19=0,1,INDEX('ref.'!$I:$I,MATCH(AK19,'ref.'!$B:$B,0))),1)</f>
        <v>1</v>
      </c>
      <c r="AM19" s="211">
        <f t="shared" si="7"/>
        <v>1</v>
      </c>
      <c r="AN19" s="171">
        <f t="shared" si="21"/>
        <v>1</v>
      </c>
      <c r="AO19" s="232">
        <f>BARATLAUT!B23</f>
        <v>0</v>
      </c>
      <c r="AP19" s="232">
        <f>BARATLAUT!C23</f>
        <v>0</v>
      </c>
      <c r="AQ19" s="211">
        <f>IFERROR(IF(AP19=0,1,INDEX('ref.'!$I:$I,MATCH(AP19,'ref.'!$B:$B,0))),1)</f>
        <v>1</v>
      </c>
      <c r="AR19" s="211">
        <f t="shared" si="8"/>
        <v>1</v>
      </c>
      <c r="AS19" s="171">
        <f t="shared" si="22"/>
        <v>1</v>
      </c>
      <c r="AT19" s="232">
        <f>BARATDAYA!B23</f>
        <v>0</v>
      </c>
      <c r="AU19" s="232">
        <f>BARATDAYA!C23</f>
        <v>0</v>
      </c>
      <c r="AV19" s="211">
        <f>IFERROR(IF(AU19=0,1,INDEX('ref.'!$I:$I,MATCH(AU19,'ref.'!$B:$B,0))),1)</f>
        <v>1</v>
      </c>
      <c r="AW19" s="211">
        <f t="shared" si="9"/>
        <v>1</v>
      </c>
      <c r="AX19" s="171">
        <f t="shared" si="23"/>
        <v>1</v>
      </c>
      <c r="AY19" s="232">
        <f>TENGGARA!B23</f>
        <v>0</v>
      </c>
      <c r="AZ19" s="232">
        <f>TENGGARA!C23</f>
        <v>0</v>
      </c>
      <c r="BA19" s="211">
        <f>IFERROR(IF(AZ19=0,1,INDEX('ref.'!$I:$I,MATCH(AZ19,'ref.'!$B:$B,0))),1)</f>
        <v>1</v>
      </c>
      <c r="BB19" s="211">
        <f t="shared" si="10"/>
        <v>1</v>
      </c>
      <c r="BC19" s="171">
        <f t="shared" si="24"/>
        <v>1</v>
      </c>
    </row>
    <row r="20" spans="1:55">
      <c r="A20" s="200"/>
      <c r="B20" s="39"/>
      <c r="C20" s="169"/>
      <c r="D20" s="170"/>
      <c r="E20" s="171"/>
      <c r="F20" s="39"/>
      <c r="G20" s="172"/>
      <c r="H20" s="39" t="str">
        <f t="shared" si="1"/>
        <v/>
      </c>
      <c r="I20" s="208" t="str">
        <f t="shared" si="2"/>
        <v/>
      </c>
      <c r="J20" s="716" t="str">
        <f>Mat!$D$6</f>
        <v>Banjarmasin</v>
      </c>
      <c r="K20" s="717"/>
      <c r="O20" t="s">
        <v>689</v>
      </c>
      <c r="P20" s="232">
        <f>UTARA!B24</f>
        <v>0</v>
      </c>
      <c r="Q20" s="232">
        <f>UTARA!C24</f>
        <v>0</v>
      </c>
      <c r="R20" s="211">
        <f>IFERROR(IF(Q20=0,1,INDEX('ref.'!$I:$I,MATCH(Q20,'ref.'!$B:$B,0))),1)</f>
        <v>1</v>
      </c>
      <c r="S20" s="211">
        <f t="shared" si="3"/>
        <v>1</v>
      </c>
      <c r="T20" s="171">
        <f t="shared" si="25"/>
        <v>1</v>
      </c>
      <c r="U20" s="232">
        <f>SELATAN!B24</f>
        <v>0</v>
      </c>
      <c r="V20" s="232">
        <f>SELATAN!C24</f>
        <v>0</v>
      </c>
      <c r="W20" s="211">
        <f>IFERROR(IF(V20=0,1,INDEX('ref.'!$I:$I,MATCH(V20,'ref.'!$B:$B,0))),1)</f>
        <v>1</v>
      </c>
      <c r="X20" s="211">
        <f t="shared" si="4"/>
        <v>1</v>
      </c>
      <c r="Y20" s="171">
        <f t="shared" si="26"/>
        <v>1</v>
      </c>
      <c r="Z20" s="232">
        <f>BARAT!B24</f>
        <v>0</v>
      </c>
      <c r="AA20" s="232">
        <f>BARAT!C24</f>
        <v>0</v>
      </c>
      <c r="AB20" s="211">
        <f>IFERROR(IF(AA20=0,1,INDEX('ref.'!$I:$I,MATCH(AA20,'ref.'!$B:$B,0))),1)</f>
        <v>1</v>
      </c>
      <c r="AC20" s="211">
        <f t="shared" si="5"/>
        <v>1</v>
      </c>
      <c r="AD20" s="171">
        <f t="shared" si="19"/>
        <v>1</v>
      </c>
      <c r="AE20" s="232">
        <f>TIMUR!B24</f>
        <v>0</v>
      </c>
      <c r="AF20" s="232">
        <f>TIMUR!C24</f>
        <v>0</v>
      </c>
      <c r="AG20" s="211">
        <f>IFERROR(IF(AF20=0,1,INDEX('ref.'!$I:$I,MATCH(AF20,'ref.'!$B:$B,0))),1)</f>
        <v>1</v>
      </c>
      <c r="AH20" s="211">
        <f t="shared" si="6"/>
        <v>1</v>
      </c>
      <c r="AI20" s="171">
        <f t="shared" si="20"/>
        <v>1</v>
      </c>
      <c r="AJ20" s="232">
        <f>TIMURLAUT!B24</f>
        <v>0</v>
      </c>
      <c r="AK20" s="232">
        <f>TIMURLAUT!C24</f>
        <v>0</v>
      </c>
      <c r="AL20" s="211">
        <f>IFERROR(IF(AK20=0,1,INDEX('ref.'!$I:$I,MATCH(AK20,'ref.'!$B:$B,0))),1)</f>
        <v>1</v>
      </c>
      <c r="AM20" s="211">
        <f t="shared" si="7"/>
        <v>1</v>
      </c>
      <c r="AN20" s="171">
        <f t="shared" si="21"/>
        <v>1</v>
      </c>
      <c r="AO20" s="232">
        <f>BARATLAUT!B24</f>
        <v>0</v>
      </c>
      <c r="AP20" s="232">
        <f>BARATLAUT!C24</f>
        <v>0</v>
      </c>
      <c r="AQ20" s="211">
        <f>IFERROR(IF(AP20=0,1,INDEX('ref.'!$I:$I,MATCH(AP20,'ref.'!$B:$B,0))),1)</f>
        <v>1</v>
      </c>
      <c r="AR20" s="211">
        <f t="shared" si="8"/>
        <v>1</v>
      </c>
      <c r="AS20" s="171">
        <f t="shared" si="22"/>
        <v>1</v>
      </c>
      <c r="AT20" s="232">
        <f>BARATDAYA!B24</f>
        <v>0</v>
      </c>
      <c r="AU20" s="232">
        <f>BARATDAYA!C24</f>
        <v>0</v>
      </c>
      <c r="AV20" s="211">
        <f>IFERROR(IF(AU20=0,1,INDEX('ref.'!$I:$I,MATCH(AU20,'ref.'!$B:$B,0))),1)</f>
        <v>1</v>
      </c>
      <c r="AW20" s="211">
        <f t="shared" si="9"/>
        <v>1</v>
      </c>
      <c r="AX20" s="171">
        <f t="shared" si="23"/>
        <v>1</v>
      </c>
      <c r="AY20" s="232">
        <f>TENGGARA!B24</f>
        <v>0</v>
      </c>
      <c r="AZ20" s="232">
        <f>TENGGARA!C24</f>
        <v>0</v>
      </c>
      <c r="BA20" s="211">
        <f>IFERROR(IF(AZ20=0,1,INDEX('ref.'!$I:$I,MATCH(AZ20,'ref.'!$B:$B,0))),1)</f>
        <v>1</v>
      </c>
      <c r="BB20" s="211">
        <f t="shared" si="10"/>
        <v>1</v>
      </c>
      <c r="BC20" s="171">
        <f t="shared" si="24"/>
        <v>1</v>
      </c>
    </row>
    <row r="21" spans="1:55">
      <c r="A21" s="200"/>
      <c r="B21" s="39"/>
      <c r="C21" s="169"/>
      <c r="D21" s="170"/>
      <c r="E21" s="171"/>
      <c r="F21" s="39"/>
      <c r="G21" s="172"/>
      <c r="H21" s="39" t="str">
        <f t="shared" si="1"/>
        <v/>
      </c>
      <c r="I21" s="208" t="str">
        <f t="shared" si="2"/>
        <v/>
      </c>
      <c r="J21" s="716" t="str">
        <f>Mat!$D$6</f>
        <v>Banjarmasin</v>
      </c>
      <c r="K21" s="717"/>
      <c r="O21" t="s">
        <v>690</v>
      </c>
      <c r="P21" s="232">
        <f>UTARA!B25</f>
        <v>0</v>
      </c>
      <c r="Q21" s="232">
        <f>UTARA!C25</f>
        <v>0</v>
      </c>
      <c r="R21" s="211">
        <f>IFERROR(IF(Q21=0,1,INDEX('ref.'!$I:$I,MATCH(Q21,'ref.'!$B:$B,0))),1)</f>
        <v>1</v>
      </c>
      <c r="S21" s="211">
        <f t="shared" si="3"/>
        <v>1</v>
      </c>
      <c r="T21" s="171">
        <f t="shared" si="25"/>
        <v>1</v>
      </c>
      <c r="U21" s="232">
        <f>SELATAN!B25</f>
        <v>0</v>
      </c>
      <c r="V21" s="232">
        <f>SELATAN!C25</f>
        <v>0</v>
      </c>
      <c r="W21" s="211">
        <f>IFERROR(IF(V21=0,1,INDEX('ref.'!$I:$I,MATCH(V21,'ref.'!$B:$B,0))),1)</f>
        <v>1</v>
      </c>
      <c r="X21" s="211">
        <f t="shared" si="4"/>
        <v>1</v>
      </c>
      <c r="Y21" s="171">
        <f t="shared" si="26"/>
        <v>1</v>
      </c>
      <c r="Z21" s="232">
        <f>BARAT!B25</f>
        <v>0</v>
      </c>
      <c r="AA21" s="232">
        <f>BARAT!C25</f>
        <v>0</v>
      </c>
      <c r="AB21" s="211">
        <f>IFERROR(IF(AA21=0,1,INDEX('ref.'!$I:$I,MATCH(AA21,'ref.'!$B:$B,0))),1)</f>
        <v>1</v>
      </c>
      <c r="AC21" s="211">
        <f t="shared" si="5"/>
        <v>1</v>
      </c>
      <c r="AD21" s="171">
        <f t="shared" si="19"/>
        <v>1</v>
      </c>
      <c r="AE21" s="232">
        <f>TIMUR!B25</f>
        <v>0</v>
      </c>
      <c r="AF21" s="232">
        <f>TIMUR!C25</f>
        <v>0</v>
      </c>
      <c r="AG21" s="211">
        <f>IFERROR(IF(AF21=0,1,INDEX('ref.'!$I:$I,MATCH(AF21,'ref.'!$B:$B,0))),1)</f>
        <v>1</v>
      </c>
      <c r="AH21" s="211">
        <f t="shared" si="6"/>
        <v>1</v>
      </c>
      <c r="AI21" s="171">
        <f t="shared" si="20"/>
        <v>1</v>
      </c>
      <c r="AJ21" s="232">
        <f>TIMURLAUT!B25</f>
        <v>0</v>
      </c>
      <c r="AK21" s="232">
        <f>TIMURLAUT!C25</f>
        <v>0</v>
      </c>
      <c r="AL21" s="211">
        <f>IFERROR(IF(AK21=0,1,INDEX('ref.'!$I:$I,MATCH(AK21,'ref.'!$B:$B,0))),1)</f>
        <v>1</v>
      </c>
      <c r="AM21" s="211">
        <f t="shared" si="7"/>
        <v>1</v>
      </c>
      <c r="AN21" s="171">
        <f t="shared" si="21"/>
        <v>1</v>
      </c>
      <c r="AO21" s="232">
        <f>BARATLAUT!B25</f>
        <v>0</v>
      </c>
      <c r="AP21" s="232">
        <f>BARATLAUT!C25</f>
        <v>0</v>
      </c>
      <c r="AQ21" s="211">
        <f>IFERROR(IF(AP21=0,1,INDEX('ref.'!$I:$I,MATCH(AP21,'ref.'!$B:$B,0))),1)</f>
        <v>1</v>
      </c>
      <c r="AR21" s="211">
        <f t="shared" si="8"/>
        <v>1</v>
      </c>
      <c r="AS21" s="171">
        <f t="shared" si="22"/>
        <v>1</v>
      </c>
      <c r="AT21" s="232">
        <f>BARATDAYA!B25</f>
        <v>0</v>
      </c>
      <c r="AU21" s="232">
        <f>BARATDAYA!C25</f>
        <v>0</v>
      </c>
      <c r="AV21" s="211">
        <f>IFERROR(IF(AU21=0,1,INDEX('ref.'!$I:$I,MATCH(AU21,'ref.'!$B:$B,0))),1)</f>
        <v>1</v>
      </c>
      <c r="AW21" s="211">
        <f t="shared" si="9"/>
        <v>1</v>
      </c>
      <c r="AX21" s="171">
        <f t="shared" si="23"/>
        <v>1</v>
      </c>
      <c r="AY21" s="232">
        <f>TENGGARA!B25</f>
        <v>0</v>
      </c>
      <c r="AZ21" s="232">
        <f>TENGGARA!C25</f>
        <v>0</v>
      </c>
      <c r="BA21" s="211">
        <f>IFERROR(IF(AZ21=0,1,INDEX('ref.'!$I:$I,MATCH(AZ21,'ref.'!$B:$B,0))),1)</f>
        <v>1</v>
      </c>
      <c r="BB21" s="211">
        <f t="shared" si="10"/>
        <v>1</v>
      </c>
      <c r="BC21" s="171">
        <f t="shared" si="24"/>
        <v>1</v>
      </c>
    </row>
    <row r="22" spans="1:55">
      <c r="A22" s="107"/>
      <c r="B22" s="105"/>
      <c r="C22" s="106"/>
      <c r="D22" s="106"/>
      <c r="E22" s="106"/>
      <c r="F22" s="106"/>
      <c r="G22" s="106"/>
      <c r="H22" s="106"/>
      <c r="I22" s="106"/>
      <c r="J22" s="106"/>
    </row>
    <row r="23" spans="1:55">
      <c r="A23" s="107"/>
      <c r="B23" s="105"/>
      <c r="C23" s="106"/>
      <c r="D23" s="106"/>
      <c r="E23" s="106"/>
      <c r="F23" s="106"/>
      <c r="G23" s="106"/>
      <c r="H23" s="106"/>
      <c r="I23" s="106"/>
      <c r="J23" s="106"/>
    </row>
    <row r="24" spans="1:55" ht="28.5">
      <c r="A24" s="34" t="s">
        <v>264</v>
      </c>
      <c r="B24" s="105"/>
      <c r="C24" s="106"/>
      <c r="D24" s="106"/>
      <c r="E24" s="106"/>
      <c r="F24" s="106"/>
      <c r="G24" s="106"/>
      <c r="H24" s="106"/>
      <c r="I24" s="106"/>
      <c r="J24" s="106"/>
    </row>
    <row r="26" spans="1:55" ht="21">
      <c r="A26" s="53" t="s">
        <v>9</v>
      </c>
      <c r="B26" s="46"/>
      <c r="C26" s="47"/>
      <c r="D26" s="47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2"/>
      <c r="U26" s="4"/>
      <c r="Z26" s="4"/>
      <c r="AE26" s="4"/>
      <c r="AJ26" s="4"/>
      <c r="AO26" s="4"/>
      <c r="AT26" s="4"/>
      <c r="AY26" s="4"/>
    </row>
    <row r="27" spans="1:55">
      <c r="A27" s="6"/>
      <c r="B27" s="9"/>
      <c r="C27" s="108"/>
    </row>
    <row r="28" spans="1:55">
      <c r="B28" s="9" t="s">
        <v>14</v>
      </c>
    </row>
    <row r="29" spans="1:55" ht="15.75" thickBot="1">
      <c r="A29" s="9" t="s">
        <v>16</v>
      </c>
      <c r="B29" s="51" t="s">
        <v>17</v>
      </c>
      <c r="C29" s="7"/>
      <c r="D29" s="4"/>
      <c r="E29" s="4"/>
      <c r="F29" s="4"/>
      <c r="G29" s="4"/>
    </row>
    <row r="30" spans="1:55" ht="15" customHeight="1">
      <c r="A30" s="698" t="s">
        <v>18</v>
      </c>
      <c r="B30" s="692" t="s">
        <v>19</v>
      </c>
      <c r="C30" s="4"/>
      <c r="D30" s="63" t="s">
        <v>2</v>
      </c>
      <c r="E30" s="65" t="s">
        <v>267</v>
      </c>
      <c r="F30" s="48" t="s">
        <v>22</v>
      </c>
      <c r="G30" s="702" t="s">
        <v>283</v>
      </c>
      <c r="H30" s="48" t="s">
        <v>23</v>
      </c>
      <c r="I30" s="702" t="s">
        <v>284</v>
      </c>
      <c r="J30" s="706" t="s">
        <v>287</v>
      </c>
      <c r="K30" s="48" t="s">
        <v>109</v>
      </c>
      <c r="L30" s="704" t="s">
        <v>288</v>
      </c>
      <c r="M30" s="694" t="s">
        <v>111</v>
      </c>
    </row>
    <row r="31" spans="1:55">
      <c r="A31" s="699"/>
      <c r="B31" s="693"/>
      <c r="C31" s="4"/>
      <c r="D31" s="64"/>
      <c r="E31" s="66"/>
      <c r="F31" s="49" t="s">
        <v>108</v>
      </c>
      <c r="G31" s="703"/>
      <c r="H31" s="49" t="s">
        <v>110</v>
      </c>
      <c r="I31" s="703"/>
      <c r="J31" s="707"/>
      <c r="K31" s="52" t="s">
        <v>117</v>
      </c>
      <c r="L31" s="705"/>
      <c r="M31" s="695"/>
    </row>
    <row r="32" spans="1:55">
      <c r="A32" s="50" t="s">
        <v>193</v>
      </c>
      <c r="B32" s="123">
        <f>UTARA!H374</f>
        <v>0</v>
      </c>
      <c r="C32" s="4"/>
      <c r="D32" s="3">
        <v>1</v>
      </c>
      <c r="E32" s="123" t="s">
        <v>193</v>
      </c>
      <c r="F32" s="39">
        <f>UTARA!T374</f>
        <v>0</v>
      </c>
      <c r="G32" s="39">
        <f t="shared" ref="G32:G56" si="27">MROUND(F32,0.2)</f>
        <v>0</v>
      </c>
      <c r="H32" s="39">
        <f>UTARA!U374</f>
        <v>0</v>
      </c>
      <c r="I32" s="39">
        <f>MROUND(H32,0.2)</f>
        <v>0</v>
      </c>
      <c r="J32" s="39">
        <f t="shared" ref="J32" si="28">IF(I32=0, 0, MATCH(I32,eg_r2,1))</f>
        <v>0</v>
      </c>
      <c r="K32" s="39">
        <f>UTARA!G374</f>
        <v>0</v>
      </c>
      <c r="L32" s="3">
        <f t="shared" ref="L32" si="29">MATCH(K32,eg_degree,0)</f>
        <v>1</v>
      </c>
      <c r="M32" s="3">
        <f t="shared" ref="M32:M56" si="30">IF(OR(F32=0,H32=0),0,IF(OR(G32&lt;0.2,I32&lt;0.2),1,IF(G32=0.2,INDEX(egns_0.2,J32,L32),IF(G32=0.4,INDEX(egns_0.4,J32,L32),IF(G32=0.6,INDEX(egns_0.6,J32,L32),IF(G32=0.8,INDEX(egns_0.8,J32,L32),IF(G32=1,INDEX(egns_1,J32,L32),IF(G32=1.2,INDEX(egns_1.2,J32,L32),IF(G32=1.4,INDEX(egns_1.4,J32,L32),IF(G32=1.6,INDEX(egns_1.6,J32,L32),IF(G32&gt;=1.8,INDEX(egns_1.8,J32,L32))))))))))))</f>
        <v>0</v>
      </c>
      <c r="N32">
        <f t="shared" ref="N32:N37" si="31">IF(OR(F32=0,H32=0),0, IF(G32=0.2,0.2,IF(G32=0.4,0.4,IF(G32=0.6,0.6,IF(G32=0.8,0.8,IF(G32=1,1,IF(G32=1.2,1.2,IF(G32=1.4,1.4,IF(G32=1.6,1.6,IF(G32&gt;=1.8,1.8))))))))))</f>
        <v>0</v>
      </c>
    </row>
    <row r="33" spans="1:14">
      <c r="A33" s="50" t="s">
        <v>194</v>
      </c>
      <c r="B33" s="123">
        <f>UTARA!H375</f>
        <v>0</v>
      </c>
      <c r="C33" s="4"/>
      <c r="D33" s="3">
        <v>2</v>
      </c>
      <c r="E33" s="123" t="s">
        <v>194</v>
      </c>
      <c r="F33" s="39">
        <f>UTARA!T375</f>
        <v>0</v>
      </c>
      <c r="G33" s="39">
        <f t="shared" si="27"/>
        <v>0</v>
      </c>
      <c r="H33" s="39">
        <f>UTARA!U375</f>
        <v>0</v>
      </c>
      <c r="I33" s="39">
        <f t="shared" ref="I33:I56" si="32">MROUND(H33,0.2)</f>
        <v>0</v>
      </c>
      <c r="J33" s="39">
        <f t="shared" ref="J33:J56" si="33">IF(I33=0, 0, MATCH(I33,eg_r2,1))</f>
        <v>0</v>
      </c>
      <c r="K33" s="39">
        <f>UTARA!G375</f>
        <v>0</v>
      </c>
      <c r="L33" s="3">
        <f t="shared" ref="L33:L56" si="34">MATCH(K33,eg_degree,0)</f>
        <v>1</v>
      </c>
      <c r="M33" s="3">
        <f t="shared" si="30"/>
        <v>0</v>
      </c>
      <c r="N33">
        <f t="shared" si="31"/>
        <v>0</v>
      </c>
    </row>
    <row r="34" spans="1:14">
      <c r="A34" s="50" t="s">
        <v>195</v>
      </c>
      <c r="B34" s="123">
        <f>UTARA!H376</f>
        <v>0</v>
      </c>
      <c r="C34" s="4"/>
      <c r="D34" s="3">
        <v>3</v>
      </c>
      <c r="E34" s="123" t="s">
        <v>195</v>
      </c>
      <c r="F34" s="39">
        <f>UTARA!T376</f>
        <v>0</v>
      </c>
      <c r="G34" s="39">
        <f t="shared" si="27"/>
        <v>0</v>
      </c>
      <c r="H34" s="39">
        <f>UTARA!U376</f>
        <v>0</v>
      </c>
      <c r="I34" s="39">
        <f t="shared" si="32"/>
        <v>0</v>
      </c>
      <c r="J34" s="39">
        <f t="shared" si="33"/>
        <v>0</v>
      </c>
      <c r="K34" s="39">
        <f>UTARA!G376</f>
        <v>0</v>
      </c>
      <c r="L34" s="3">
        <f t="shared" si="34"/>
        <v>1</v>
      </c>
      <c r="M34" s="3">
        <f t="shared" si="30"/>
        <v>0</v>
      </c>
      <c r="N34">
        <f t="shared" si="31"/>
        <v>0</v>
      </c>
    </row>
    <row r="35" spans="1:14">
      <c r="A35" s="50" t="s">
        <v>319</v>
      </c>
      <c r="B35" s="123">
        <f>UTARA!H377</f>
        <v>0</v>
      </c>
      <c r="C35" s="4"/>
      <c r="D35" s="3">
        <v>4</v>
      </c>
      <c r="E35" s="123" t="s">
        <v>319</v>
      </c>
      <c r="F35" s="39">
        <f>UTARA!T377</f>
        <v>0</v>
      </c>
      <c r="G35" s="39">
        <f t="shared" si="27"/>
        <v>0</v>
      </c>
      <c r="H35" s="39">
        <f>UTARA!U377</f>
        <v>0</v>
      </c>
      <c r="I35" s="39">
        <f t="shared" si="32"/>
        <v>0</v>
      </c>
      <c r="J35" s="39">
        <f t="shared" si="33"/>
        <v>0</v>
      </c>
      <c r="K35" s="39">
        <f>UTARA!G377</f>
        <v>0</v>
      </c>
      <c r="L35" s="3">
        <f t="shared" si="34"/>
        <v>1</v>
      </c>
      <c r="M35" s="3">
        <f t="shared" si="30"/>
        <v>0</v>
      </c>
      <c r="N35">
        <f t="shared" si="31"/>
        <v>0</v>
      </c>
    </row>
    <row r="36" spans="1:14">
      <c r="A36" s="50" t="s">
        <v>320</v>
      </c>
      <c r="B36" s="123">
        <f>UTARA!H378</f>
        <v>0</v>
      </c>
      <c r="C36" s="4"/>
      <c r="D36" s="3">
        <v>5</v>
      </c>
      <c r="E36" s="123" t="s">
        <v>320</v>
      </c>
      <c r="F36" s="39">
        <f>UTARA!T378</f>
        <v>0</v>
      </c>
      <c r="G36" s="39">
        <f t="shared" si="27"/>
        <v>0</v>
      </c>
      <c r="H36" s="39">
        <f>UTARA!U378</f>
        <v>0</v>
      </c>
      <c r="I36" s="39">
        <f t="shared" si="32"/>
        <v>0</v>
      </c>
      <c r="J36" s="39">
        <f t="shared" si="33"/>
        <v>0</v>
      </c>
      <c r="K36" s="39">
        <f>UTARA!G378</f>
        <v>0</v>
      </c>
      <c r="L36" s="3">
        <f t="shared" si="34"/>
        <v>1</v>
      </c>
      <c r="M36" s="3">
        <f t="shared" si="30"/>
        <v>0</v>
      </c>
      <c r="N36">
        <f t="shared" si="31"/>
        <v>0</v>
      </c>
    </row>
    <row r="37" spans="1:14">
      <c r="A37" s="50" t="s">
        <v>321</v>
      </c>
      <c r="B37" s="123">
        <f>UTARA!H379</f>
        <v>0</v>
      </c>
      <c r="C37" s="4"/>
      <c r="D37" s="3">
        <v>6</v>
      </c>
      <c r="E37" s="123" t="s">
        <v>321</v>
      </c>
      <c r="F37" s="39">
        <f>UTARA!T379</f>
        <v>0</v>
      </c>
      <c r="G37" s="39">
        <f t="shared" si="27"/>
        <v>0</v>
      </c>
      <c r="H37" s="39">
        <f>UTARA!U379</f>
        <v>0</v>
      </c>
      <c r="I37" s="39">
        <f t="shared" si="32"/>
        <v>0</v>
      </c>
      <c r="J37" s="39">
        <f t="shared" si="33"/>
        <v>0</v>
      </c>
      <c r="K37" s="39">
        <f>UTARA!G379</f>
        <v>0</v>
      </c>
      <c r="L37" s="3">
        <f t="shared" si="34"/>
        <v>1</v>
      </c>
      <c r="M37" s="3">
        <f t="shared" si="30"/>
        <v>0</v>
      </c>
      <c r="N37">
        <f t="shared" si="31"/>
        <v>0</v>
      </c>
    </row>
    <row r="38" spans="1:14">
      <c r="A38" s="50" t="s">
        <v>322</v>
      </c>
      <c r="B38" s="123">
        <f>UTARA!H380</f>
        <v>0</v>
      </c>
      <c r="C38" s="4"/>
      <c r="D38" s="3">
        <v>7</v>
      </c>
      <c r="E38" s="123" t="s">
        <v>322</v>
      </c>
      <c r="F38" s="39">
        <f>UTARA!T380</f>
        <v>0</v>
      </c>
      <c r="G38" s="39">
        <f t="shared" si="27"/>
        <v>0</v>
      </c>
      <c r="H38" s="39">
        <f>UTARA!U380</f>
        <v>0</v>
      </c>
      <c r="I38" s="39">
        <f t="shared" si="32"/>
        <v>0</v>
      </c>
      <c r="J38" s="39">
        <f t="shared" si="33"/>
        <v>0</v>
      </c>
      <c r="K38" s="39">
        <f>UTARA!G380</f>
        <v>0</v>
      </c>
      <c r="L38" s="3">
        <f t="shared" si="34"/>
        <v>1</v>
      </c>
      <c r="M38" s="3">
        <f t="shared" si="30"/>
        <v>0</v>
      </c>
      <c r="N38">
        <f>IF(OR(F38=0,H38=0),0, IF(G38=0.2,0.2,IF(G38=0.4,0.4,IF(G38=0.6,0.6,IF(G38=0.8,0.8,IF(G38=1,1,IF(G38=1.2,1.2,IF(G38=1.4,1.4,IF(G38=1.6,1.6,IF(G38&gt;=1.8,1.8))))))))))</f>
        <v>0</v>
      </c>
    </row>
    <row r="39" spans="1:14">
      <c r="A39" s="50" t="s">
        <v>323</v>
      </c>
      <c r="B39" s="123">
        <f>UTARA!H381</f>
        <v>0</v>
      </c>
      <c r="C39" s="4"/>
      <c r="D39" s="3">
        <v>8</v>
      </c>
      <c r="E39" s="123" t="s">
        <v>323</v>
      </c>
      <c r="F39" s="39">
        <f>UTARA!T381</f>
        <v>0</v>
      </c>
      <c r="G39" s="39">
        <f t="shared" si="27"/>
        <v>0</v>
      </c>
      <c r="H39" s="39">
        <f>UTARA!U381</f>
        <v>0</v>
      </c>
      <c r="I39" s="39">
        <f t="shared" si="32"/>
        <v>0</v>
      </c>
      <c r="J39" s="39">
        <f t="shared" si="33"/>
        <v>0</v>
      </c>
      <c r="K39" s="39">
        <f>UTARA!G381</f>
        <v>0</v>
      </c>
      <c r="L39" s="3">
        <f t="shared" si="34"/>
        <v>1</v>
      </c>
      <c r="M39" s="3">
        <f t="shared" si="30"/>
        <v>0</v>
      </c>
      <c r="N39">
        <f t="shared" ref="N39:N56" si="35">IF(OR(F39=0,H39=0),0, IF(G39=0.2,0.2,IF(G39=0.4,0.4,IF(G39=0.6,0.6,IF(G39=0.8,0.8,IF(G39=1,1,IF(G39=1.2,1.2,IF(G39=1.4,1.4,IF(G39=1.6,1.6,IF(G39&gt;=1.8,1.8))))))))))</f>
        <v>0</v>
      </c>
    </row>
    <row r="40" spans="1:14">
      <c r="A40" s="50" t="s">
        <v>324</v>
      </c>
      <c r="B40" s="123">
        <f>UTARA!H382</f>
        <v>0</v>
      </c>
      <c r="C40" s="4"/>
      <c r="D40" s="3">
        <v>9</v>
      </c>
      <c r="E40" s="123" t="s">
        <v>324</v>
      </c>
      <c r="F40" s="39">
        <f>UTARA!T382</f>
        <v>0</v>
      </c>
      <c r="G40" s="39">
        <f t="shared" si="27"/>
        <v>0</v>
      </c>
      <c r="H40" s="39">
        <f>UTARA!U382</f>
        <v>0</v>
      </c>
      <c r="I40" s="39">
        <f t="shared" si="32"/>
        <v>0</v>
      </c>
      <c r="J40" s="39">
        <f t="shared" si="33"/>
        <v>0</v>
      </c>
      <c r="K40" s="39">
        <f>UTARA!G382</f>
        <v>0</v>
      </c>
      <c r="L40" s="3">
        <f t="shared" si="34"/>
        <v>1</v>
      </c>
      <c r="M40" s="3">
        <f t="shared" si="30"/>
        <v>0</v>
      </c>
      <c r="N40">
        <f t="shared" si="35"/>
        <v>0</v>
      </c>
    </row>
    <row r="41" spans="1:14">
      <c r="A41" s="50" t="s">
        <v>325</v>
      </c>
      <c r="B41" s="123">
        <f>UTARA!H383</f>
        <v>0</v>
      </c>
      <c r="C41" s="4"/>
      <c r="D41" s="3">
        <v>10</v>
      </c>
      <c r="E41" s="123" t="s">
        <v>325</v>
      </c>
      <c r="F41" s="39">
        <f>UTARA!T383</f>
        <v>0</v>
      </c>
      <c r="G41" s="39">
        <f t="shared" si="27"/>
        <v>0</v>
      </c>
      <c r="H41" s="39">
        <f>UTARA!U383</f>
        <v>0</v>
      </c>
      <c r="I41" s="39">
        <f t="shared" si="32"/>
        <v>0</v>
      </c>
      <c r="J41" s="39">
        <f t="shared" si="33"/>
        <v>0</v>
      </c>
      <c r="K41" s="39">
        <f>UTARA!G383</f>
        <v>0</v>
      </c>
      <c r="L41" s="3">
        <f t="shared" si="34"/>
        <v>1</v>
      </c>
      <c r="M41" s="3">
        <f t="shared" si="30"/>
        <v>0</v>
      </c>
      <c r="N41">
        <f t="shared" si="35"/>
        <v>0</v>
      </c>
    </row>
    <row r="42" spans="1:14">
      <c r="A42" s="50" t="s">
        <v>372</v>
      </c>
      <c r="B42" s="123">
        <f>UTARA!H384</f>
        <v>0</v>
      </c>
      <c r="C42" s="4"/>
      <c r="D42" s="3">
        <v>11</v>
      </c>
      <c r="E42" s="123" t="s">
        <v>372</v>
      </c>
      <c r="F42" s="39">
        <f>UTARA!T384</f>
        <v>0</v>
      </c>
      <c r="G42" s="39">
        <f t="shared" si="27"/>
        <v>0</v>
      </c>
      <c r="H42" s="39">
        <f>UTARA!U384</f>
        <v>0</v>
      </c>
      <c r="I42" s="39">
        <f t="shared" si="32"/>
        <v>0</v>
      </c>
      <c r="J42" s="39">
        <f t="shared" si="33"/>
        <v>0</v>
      </c>
      <c r="K42" s="39">
        <f>UTARA!G384</f>
        <v>0</v>
      </c>
      <c r="L42" s="3">
        <f t="shared" si="34"/>
        <v>1</v>
      </c>
      <c r="M42" s="3">
        <f t="shared" si="30"/>
        <v>0</v>
      </c>
      <c r="N42">
        <f t="shared" si="35"/>
        <v>0</v>
      </c>
    </row>
    <row r="43" spans="1:14">
      <c r="A43" s="50" t="s">
        <v>373</v>
      </c>
      <c r="B43" s="123">
        <f>UTARA!H385</f>
        <v>0</v>
      </c>
      <c r="C43" s="4"/>
      <c r="D43" s="3">
        <v>12</v>
      </c>
      <c r="E43" s="123" t="s">
        <v>373</v>
      </c>
      <c r="F43" s="39">
        <f>UTARA!T385</f>
        <v>0</v>
      </c>
      <c r="G43" s="39">
        <f t="shared" si="27"/>
        <v>0</v>
      </c>
      <c r="H43" s="39">
        <f>UTARA!U385</f>
        <v>0</v>
      </c>
      <c r="I43" s="39">
        <f t="shared" si="32"/>
        <v>0</v>
      </c>
      <c r="J43" s="39">
        <f t="shared" si="33"/>
        <v>0</v>
      </c>
      <c r="K43" s="39">
        <f>UTARA!G385</f>
        <v>0</v>
      </c>
      <c r="L43" s="3">
        <f t="shared" si="34"/>
        <v>1</v>
      </c>
      <c r="M43" s="3">
        <f t="shared" si="30"/>
        <v>0</v>
      </c>
      <c r="N43">
        <f t="shared" si="35"/>
        <v>0</v>
      </c>
    </row>
    <row r="44" spans="1:14">
      <c r="A44" s="50" t="s">
        <v>374</v>
      </c>
      <c r="B44" s="123">
        <f>UTARA!H386</f>
        <v>0</v>
      </c>
      <c r="C44" s="4"/>
      <c r="D44" s="3">
        <v>13</v>
      </c>
      <c r="E44" s="123" t="s">
        <v>374</v>
      </c>
      <c r="F44" s="39">
        <f>UTARA!T386</f>
        <v>0</v>
      </c>
      <c r="G44" s="39">
        <f t="shared" si="27"/>
        <v>0</v>
      </c>
      <c r="H44" s="39">
        <f>UTARA!U386</f>
        <v>0</v>
      </c>
      <c r="I44" s="39">
        <f t="shared" si="32"/>
        <v>0</v>
      </c>
      <c r="J44" s="39">
        <f t="shared" si="33"/>
        <v>0</v>
      </c>
      <c r="K44" s="39">
        <f>UTARA!G386</f>
        <v>0</v>
      </c>
      <c r="L44" s="3">
        <f t="shared" si="34"/>
        <v>1</v>
      </c>
      <c r="M44" s="3">
        <f t="shared" si="30"/>
        <v>0</v>
      </c>
      <c r="N44">
        <f t="shared" si="35"/>
        <v>0</v>
      </c>
    </row>
    <row r="45" spans="1:14">
      <c r="A45" s="50" t="s">
        <v>375</v>
      </c>
      <c r="B45" s="123">
        <f>UTARA!H387</f>
        <v>0</v>
      </c>
      <c r="C45" s="4"/>
      <c r="D45" s="3">
        <v>14</v>
      </c>
      <c r="E45" s="123" t="s">
        <v>375</v>
      </c>
      <c r="F45" s="39">
        <f>UTARA!T387</f>
        <v>0</v>
      </c>
      <c r="G45" s="39">
        <f t="shared" si="27"/>
        <v>0</v>
      </c>
      <c r="H45" s="39">
        <f>UTARA!U387</f>
        <v>0</v>
      </c>
      <c r="I45" s="39">
        <f t="shared" si="32"/>
        <v>0</v>
      </c>
      <c r="J45" s="39">
        <f t="shared" si="33"/>
        <v>0</v>
      </c>
      <c r="K45" s="39">
        <f>UTARA!G387</f>
        <v>0</v>
      </c>
      <c r="L45" s="3">
        <f t="shared" si="34"/>
        <v>1</v>
      </c>
      <c r="M45" s="3">
        <f t="shared" si="30"/>
        <v>0</v>
      </c>
      <c r="N45">
        <f t="shared" si="35"/>
        <v>0</v>
      </c>
    </row>
    <row r="46" spans="1:14">
      <c r="A46" s="50" t="s">
        <v>376</v>
      </c>
      <c r="B46" s="123">
        <f>UTARA!H388</f>
        <v>0</v>
      </c>
      <c r="C46" s="4"/>
      <c r="D46" s="3">
        <v>15</v>
      </c>
      <c r="E46" s="123" t="s">
        <v>376</v>
      </c>
      <c r="F46" s="39">
        <f>UTARA!T388</f>
        <v>0</v>
      </c>
      <c r="G46" s="39">
        <f t="shared" si="27"/>
        <v>0</v>
      </c>
      <c r="H46" s="39">
        <f>UTARA!U388</f>
        <v>0</v>
      </c>
      <c r="I46" s="39">
        <f t="shared" si="32"/>
        <v>0</v>
      </c>
      <c r="J46" s="39">
        <f t="shared" si="33"/>
        <v>0</v>
      </c>
      <c r="K46" s="39">
        <f>UTARA!G388</f>
        <v>0</v>
      </c>
      <c r="L46" s="3">
        <f t="shared" si="34"/>
        <v>1</v>
      </c>
      <c r="M46" s="3">
        <f t="shared" si="30"/>
        <v>0</v>
      </c>
      <c r="N46">
        <f t="shared" si="35"/>
        <v>0</v>
      </c>
    </row>
    <row r="47" spans="1:14">
      <c r="A47" s="50" t="s">
        <v>377</v>
      </c>
      <c r="B47" s="123">
        <f>UTARA!H389</f>
        <v>0</v>
      </c>
      <c r="C47" s="4"/>
      <c r="D47" s="3">
        <v>16</v>
      </c>
      <c r="E47" s="123" t="s">
        <v>377</v>
      </c>
      <c r="F47" s="39">
        <f>UTARA!T389</f>
        <v>0</v>
      </c>
      <c r="G47" s="39">
        <f t="shared" si="27"/>
        <v>0</v>
      </c>
      <c r="H47" s="39">
        <f>UTARA!U389</f>
        <v>0</v>
      </c>
      <c r="I47" s="39">
        <f t="shared" si="32"/>
        <v>0</v>
      </c>
      <c r="J47" s="39">
        <f t="shared" si="33"/>
        <v>0</v>
      </c>
      <c r="K47" s="39">
        <f>UTARA!G389</f>
        <v>0</v>
      </c>
      <c r="L47" s="3">
        <f t="shared" si="34"/>
        <v>1</v>
      </c>
      <c r="M47" s="3">
        <f t="shared" si="30"/>
        <v>0</v>
      </c>
      <c r="N47">
        <f t="shared" si="35"/>
        <v>0</v>
      </c>
    </row>
    <row r="48" spans="1:14">
      <c r="A48" s="50" t="s">
        <v>378</v>
      </c>
      <c r="B48" s="123">
        <f>UTARA!H390</f>
        <v>0</v>
      </c>
      <c r="C48" s="4"/>
      <c r="D48" s="3">
        <v>17</v>
      </c>
      <c r="E48" s="123" t="s">
        <v>378</v>
      </c>
      <c r="F48" s="39">
        <f>UTARA!T390</f>
        <v>0</v>
      </c>
      <c r="G48" s="39">
        <f t="shared" si="27"/>
        <v>0</v>
      </c>
      <c r="H48" s="39">
        <f>UTARA!U390</f>
        <v>0</v>
      </c>
      <c r="I48" s="39">
        <f t="shared" si="32"/>
        <v>0</v>
      </c>
      <c r="J48" s="39">
        <f t="shared" si="33"/>
        <v>0</v>
      </c>
      <c r="K48" s="39">
        <f>UTARA!G390</f>
        <v>0</v>
      </c>
      <c r="L48" s="3">
        <f t="shared" si="34"/>
        <v>1</v>
      </c>
      <c r="M48" s="3">
        <f t="shared" si="30"/>
        <v>0</v>
      </c>
      <c r="N48">
        <f t="shared" si="35"/>
        <v>0</v>
      </c>
    </row>
    <row r="49" spans="1:14">
      <c r="A49" s="50" t="s">
        <v>379</v>
      </c>
      <c r="B49" s="123">
        <f>UTARA!H391</f>
        <v>0</v>
      </c>
      <c r="C49" s="4"/>
      <c r="D49" s="3">
        <v>18</v>
      </c>
      <c r="E49" s="123" t="s">
        <v>379</v>
      </c>
      <c r="F49" s="39">
        <f>UTARA!T391</f>
        <v>0</v>
      </c>
      <c r="G49" s="39">
        <f t="shared" si="27"/>
        <v>0</v>
      </c>
      <c r="H49" s="39">
        <f>UTARA!U391</f>
        <v>0</v>
      </c>
      <c r="I49" s="39">
        <f t="shared" si="32"/>
        <v>0</v>
      </c>
      <c r="J49" s="39">
        <f t="shared" si="33"/>
        <v>0</v>
      </c>
      <c r="K49" s="39">
        <f>UTARA!G391</f>
        <v>0</v>
      </c>
      <c r="L49" s="3">
        <f t="shared" si="34"/>
        <v>1</v>
      </c>
      <c r="M49" s="3">
        <f t="shared" si="30"/>
        <v>0</v>
      </c>
      <c r="N49">
        <f t="shared" si="35"/>
        <v>0</v>
      </c>
    </row>
    <row r="50" spans="1:14">
      <c r="A50" s="50" t="s">
        <v>380</v>
      </c>
      <c r="B50" s="123">
        <f>UTARA!H392</f>
        <v>0</v>
      </c>
      <c r="C50" s="4"/>
      <c r="D50" s="3">
        <v>19</v>
      </c>
      <c r="E50" s="123" t="s">
        <v>380</v>
      </c>
      <c r="F50" s="39">
        <f>UTARA!T392</f>
        <v>0</v>
      </c>
      <c r="G50" s="39">
        <f t="shared" si="27"/>
        <v>0</v>
      </c>
      <c r="H50" s="39">
        <f>UTARA!U392</f>
        <v>0</v>
      </c>
      <c r="I50" s="39">
        <f t="shared" si="32"/>
        <v>0</v>
      </c>
      <c r="J50" s="39">
        <f t="shared" si="33"/>
        <v>0</v>
      </c>
      <c r="K50" s="39">
        <f>UTARA!G392</f>
        <v>0</v>
      </c>
      <c r="L50" s="3">
        <f t="shared" si="34"/>
        <v>1</v>
      </c>
      <c r="M50" s="3">
        <f t="shared" si="30"/>
        <v>0</v>
      </c>
      <c r="N50">
        <f t="shared" si="35"/>
        <v>0</v>
      </c>
    </row>
    <row r="51" spans="1:14">
      <c r="A51" s="50" t="s">
        <v>381</v>
      </c>
      <c r="B51" s="123">
        <f>UTARA!H393</f>
        <v>0</v>
      </c>
      <c r="C51" s="4"/>
      <c r="D51" s="3">
        <v>20</v>
      </c>
      <c r="E51" s="123" t="s">
        <v>381</v>
      </c>
      <c r="F51" s="39">
        <f>UTARA!T393</f>
        <v>0</v>
      </c>
      <c r="G51" s="39">
        <f t="shared" si="27"/>
        <v>0</v>
      </c>
      <c r="H51" s="39">
        <f>UTARA!U393</f>
        <v>0</v>
      </c>
      <c r="I51" s="39">
        <f t="shared" si="32"/>
        <v>0</v>
      </c>
      <c r="J51" s="39">
        <f t="shared" si="33"/>
        <v>0</v>
      </c>
      <c r="K51" s="39">
        <f>UTARA!G393</f>
        <v>0</v>
      </c>
      <c r="L51" s="3">
        <f t="shared" si="34"/>
        <v>1</v>
      </c>
      <c r="M51" s="3">
        <f t="shared" si="30"/>
        <v>0</v>
      </c>
      <c r="N51">
        <f t="shared" si="35"/>
        <v>0</v>
      </c>
    </row>
    <row r="52" spans="1:14">
      <c r="A52" s="50" t="s">
        <v>382</v>
      </c>
      <c r="B52" s="123">
        <f>UTARA!H394</f>
        <v>0</v>
      </c>
      <c r="C52" s="4"/>
      <c r="D52" s="3">
        <v>21</v>
      </c>
      <c r="E52" s="123" t="s">
        <v>382</v>
      </c>
      <c r="F52" s="39">
        <f>UTARA!T394</f>
        <v>0</v>
      </c>
      <c r="G52" s="39">
        <f t="shared" si="27"/>
        <v>0</v>
      </c>
      <c r="H52" s="39">
        <f>UTARA!U394</f>
        <v>0</v>
      </c>
      <c r="I52" s="39">
        <f t="shared" si="32"/>
        <v>0</v>
      </c>
      <c r="J52" s="39">
        <f t="shared" si="33"/>
        <v>0</v>
      </c>
      <c r="K52" s="39">
        <f>UTARA!G394</f>
        <v>0</v>
      </c>
      <c r="L52" s="3">
        <f t="shared" si="34"/>
        <v>1</v>
      </c>
      <c r="M52" s="3">
        <f t="shared" si="30"/>
        <v>0</v>
      </c>
      <c r="N52">
        <f t="shared" si="35"/>
        <v>0</v>
      </c>
    </row>
    <row r="53" spans="1:14">
      <c r="A53" s="50" t="s">
        <v>383</v>
      </c>
      <c r="B53" s="123">
        <f>UTARA!H395</f>
        <v>0</v>
      </c>
      <c r="C53" s="4"/>
      <c r="D53" s="3">
        <v>22</v>
      </c>
      <c r="E53" s="123" t="s">
        <v>383</v>
      </c>
      <c r="F53" s="39">
        <f>UTARA!T395</f>
        <v>0</v>
      </c>
      <c r="G53" s="39">
        <f t="shared" si="27"/>
        <v>0</v>
      </c>
      <c r="H53" s="39">
        <f>UTARA!U395</f>
        <v>0</v>
      </c>
      <c r="I53" s="39">
        <f t="shared" si="32"/>
        <v>0</v>
      </c>
      <c r="J53" s="39">
        <f t="shared" si="33"/>
        <v>0</v>
      </c>
      <c r="K53" s="39">
        <f>UTARA!G395</f>
        <v>0</v>
      </c>
      <c r="L53" s="3">
        <f t="shared" si="34"/>
        <v>1</v>
      </c>
      <c r="M53" s="3">
        <f t="shared" si="30"/>
        <v>0</v>
      </c>
      <c r="N53">
        <f t="shared" si="35"/>
        <v>0</v>
      </c>
    </row>
    <row r="54" spans="1:14">
      <c r="A54" s="50" t="s">
        <v>384</v>
      </c>
      <c r="B54" s="123">
        <f>UTARA!H396</f>
        <v>0</v>
      </c>
      <c r="C54" s="4"/>
      <c r="D54" s="3">
        <v>23</v>
      </c>
      <c r="E54" s="123" t="s">
        <v>384</v>
      </c>
      <c r="F54" s="39">
        <f>UTARA!T396</f>
        <v>0</v>
      </c>
      <c r="G54" s="39">
        <f t="shared" si="27"/>
        <v>0</v>
      </c>
      <c r="H54" s="39">
        <f>UTARA!U396</f>
        <v>0</v>
      </c>
      <c r="I54" s="39">
        <f t="shared" si="32"/>
        <v>0</v>
      </c>
      <c r="J54" s="39">
        <f t="shared" si="33"/>
        <v>0</v>
      </c>
      <c r="K54" s="39">
        <f>UTARA!G396</f>
        <v>0</v>
      </c>
      <c r="L54" s="3">
        <f t="shared" si="34"/>
        <v>1</v>
      </c>
      <c r="M54" s="3">
        <f t="shared" si="30"/>
        <v>0</v>
      </c>
      <c r="N54">
        <f t="shared" si="35"/>
        <v>0</v>
      </c>
    </row>
    <row r="55" spans="1:14">
      <c r="A55" s="50" t="s">
        <v>385</v>
      </c>
      <c r="B55" s="123">
        <f>UTARA!H397</f>
        <v>0</v>
      </c>
      <c r="C55" s="4"/>
      <c r="D55" s="3">
        <v>24</v>
      </c>
      <c r="E55" s="123" t="s">
        <v>385</v>
      </c>
      <c r="F55" s="39">
        <f>UTARA!T397</f>
        <v>0</v>
      </c>
      <c r="G55" s="39">
        <f t="shared" si="27"/>
        <v>0</v>
      </c>
      <c r="H55" s="39">
        <f>UTARA!U397</f>
        <v>0</v>
      </c>
      <c r="I55" s="39">
        <f t="shared" si="32"/>
        <v>0</v>
      </c>
      <c r="J55" s="39">
        <f t="shared" si="33"/>
        <v>0</v>
      </c>
      <c r="K55" s="39">
        <f>UTARA!G397</f>
        <v>0</v>
      </c>
      <c r="L55" s="3">
        <f t="shared" si="34"/>
        <v>1</v>
      </c>
      <c r="M55" s="3">
        <f t="shared" si="30"/>
        <v>0</v>
      </c>
      <c r="N55">
        <f t="shared" si="35"/>
        <v>0</v>
      </c>
    </row>
    <row r="56" spans="1:14">
      <c r="A56" s="50" t="s">
        <v>386</v>
      </c>
      <c r="B56" s="123">
        <f>UTARA!H398</f>
        <v>0</v>
      </c>
      <c r="C56" s="4"/>
      <c r="D56" s="3">
        <v>25</v>
      </c>
      <c r="E56" s="123" t="s">
        <v>386</v>
      </c>
      <c r="F56" s="39">
        <f>UTARA!T398</f>
        <v>0</v>
      </c>
      <c r="G56" s="39">
        <f t="shared" si="27"/>
        <v>0</v>
      </c>
      <c r="H56" s="39">
        <f>UTARA!U398</f>
        <v>0</v>
      </c>
      <c r="I56" s="39">
        <f t="shared" si="32"/>
        <v>0</v>
      </c>
      <c r="J56" s="39">
        <f t="shared" si="33"/>
        <v>0</v>
      </c>
      <c r="K56" s="39">
        <f>UTARA!G398</f>
        <v>0</v>
      </c>
      <c r="L56" s="3">
        <f t="shared" si="34"/>
        <v>1</v>
      </c>
      <c r="M56" s="3">
        <f t="shared" si="30"/>
        <v>0</v>
      </c>
      <c r="N56">
        <f t="shared" si="35"/>
        <v>0</v>
      </c>
    </row>
    <row r="57" spans="1:14">
      <c r="A57" s="50" t="s">
        <v>187</v>
      </c>
      <c r="B57" s="123">
        <f>UTARA!F314</f>
        <v>0</v>
      </c>
      <c r="C57" s="4"/>
    </row>
    <row r="58" spans="1:14">
      <c r="A58" s="50" t="s">
        <v>188</v>
      </c>
      <c r="B58" s="123">
        <f>UTARA!F315</f>
        <v>0</v>
      </c>
      <c r="C58" s="4"/>
      <c r="E58" s="125"/>
    </row>
    <row r="59" spans="1:14">
      <c r="A59" s="50" t="s">
        <v>189</v>
      </c>
      <c r="B59" s="123">
        <f>UTARA!F316</f>
        <v>0</v>
      </c>
      <c r="C59" s="4"/>
      <c r="E59" s="125"/>
    </row>
    <row r="60" spans="1:14">
      <c r="A60" s="50" t="s">
        <v>305</v>
      </c>
      <c r="B60" s="123">
        <f>UTARA!F317</f>
        <v>0</v>
      </c>
      <c r="C60" s="4"/>
      <c r="E60" s="125"/>
      <c r="G60" s="80"/>
    </row>
    <row r="61" spans="1:14">
      <c r="A61" s="50" t="s">
        <v>306</v>
      </c>
      <c r="B61" s="123">
        <f>UTARA!F318</f>
        <v>0</v>
      </c>
      <c r="C61" s="4"/>
      <c r="E61" s="125"/>
      <c r="G61" s="11"/>
    </row>
    <row r="62" spans="1:14">
      <c r="A62" s="50" t="s">
        <v>307</v>
      </c>
      <c r="B62" s="123">
        <f>UTARA!F319</f>
        <v>0</v>
      </c>
      <c r="C62" s="4"/>
      <c r="E62" s="125"/>
      <c r="G62" s="11"/>
    </row>
    <row r="63" spans="1:14">
      <c r="A63" s="50" t="s">
        <v>308</v>
      </c>
      <c r="B63" s="123">
        <f>UTARA!F320</f>
        <v>0</v>
      </c>
      <c r="C63" s="4"/>
      <c r="E63" s="125"/>
    </row>
    <row r="64" spans="1:14">
      <c r="A64" s="50" t="s">
        <v>309</v>
      </c>
      <c r="B64" s="123">
        <f>UTARA!F321</f>
        <v>0</v>
      </c>
      <c r="C64" s="4"/>
      <c r="E64" s="125"/>
    </row>
    <row r="65" spans="1:7">
      <c r="A65" s="50" t="s">
        <v>310</v>
      </c>
      <c r="B65" s="123">
        <f>UTARA!F322</f>
        <v>0</v>
      </c>
      <c r="C65" s="4"/>
      <c r="E65" s="125"/>
    </row>
    <row r="66" spans="1:7">
      <c r="A66" s="50" t="s">
        <v>311</v>
      </c>
      <c r="B66" s="123">
        <f>UTARA!F323</f>
        <v>0</v>
      </c>
      <c r="C66" s="4"/>
      <c r="E66" s="125"/>
      <c r="G66" s="80"/>
    </row>
    <row r="67" spans="1:7">
      <c r="A67" s="50" t="s">
        <v>342</v>
      </c>
      <c r="B67" s="123">
        <f>UTARA!F324</f>
        <v>0</v>
      </c>
      <c r="C67" s="4"/>
      <c r="E67" s="125"/>
    </row>
    <row r="68" spans="1:7">
      <c r="A68" s="50" t="s">
        <v>343</v>
      </c>
      <c r="B68" s="123">
        <f>UTARA!F325</f>
        <v>0</v>
      </c>
      <c r="C68" s="4"/>
      <c r="E68" s="125"/>
    </row>
    <row r="69" spans="1:7">
      <c r="A69" s="50" t="s">
        <v>344</v>
      </c>
      <c r="B69" s="123">
        <f>UTARA!F326</f>
        <v>0</v>
      </c>
      <c r="C69" s="4"/>
      <c r="E69" s="125"/>
    </row>
    <row r="70" spans="1:7">
      <c r="A70" s="50" t="s">
        <v>345</v>
      </c>
      <c r="B70" s="123">
        <f>UTARA!F327</f>
        <v>0</v>
      </c>
      <c r="C70" s="4"/>
      <c r="E70" s="125"/>
      <c r="G70" s="80"/>
    </row>
    <row r="71" spans="1:7">
      <c r="A71" s="50" t="s">
        <v>346</v>
      </c>
      <c r="B71" s="123">
        <f>UTARA!F328</f>
        <v>0</v>
      </c>
      <c r="C71" s="4"/>
      <c r="E71" s="125"/>
      <c r="G71" s="11"/>
    </row>
    <row r="72" spans="1:7">
      <c r="A72" s="50" t="s">
        <v>347</v>
      </c>
      <c r="B72" s="123">
        <f>UTARA!F329</f>
        <v>0</v>
      </c>
      <c r="C72" s="4"/>
      <c r="E72" s="125"/>
      <c r="G72" s="11"/>
    </row>
    <row r="73" spans="1:7">
      <c r="A73" s="50" t="s">
        <v>348</v>
      </c>
      <c r="B73" s="123">
        <f>UTARA!F330</f>
        <v>0</v>
      </c>
      <c r="C73" s="4"/>
      <c r="E73" s="125"/>
    </row>
    <row r="74" spans="1:7">
      <c r="A74" s="50" t="s">
        <v>349</v>
      </c>
      <c r="B74" s="123">
        <f>UTARA!F331</f>
        <v>0</v>
      </c>
      <c r="C74" s="4"/>
      <c r="E74" s="125"/>
    </row>
    <row r="75" spans="1:7">
      <c r="A75" s="50" t="s">
        <v>350</v>
      </c>
      <c r="B75" s="123">
        <f>UTARA!F332</f>
        <v>0</v>
      </c>
      <c r="C75" s="4"/>
      <c r="E75" s="125"/>
    </row>
    <row r="76" spans="1:7">
      <c r="A76" s="50" t="s">
        <v>351</v>
      </c>
      <c r="B76" s="123">
        <f>UTARA!F333</f>
        <v>0</v>
      </c>
      <c r="C76" s="4"/>
      <c r="E76" s="125"/>
      <c r="G76" s="80"/>
    </row>
    <row r="77" spans="1:7">
      <c r="A77" s="50" t="s">
        <v>352</v>
      </c>
      <c r="B77" s="123">
        <f>UTARA!F334</f>
        <v>0</v>
      </c>
      <c r="C77" s="4"/>
      <c r="E77" s="125"/>
      <c r="G77" s="11"/>
    </row>
    <row r="78" spans="1:7">
      <c r="A78" s="50" t="s">
        <v>353</v>
      </c>
      <c r="B78" s="123">
        <f>UTARA!F335</f>
        <v>0</v>
      </c>
      <c r="C78" s="4"/>
      <c r="E78" s="125"/>
    </row>
    <row r="79" spans="1:7">
      <c r="A79" s="50" t="s">
        <v>354</v>
      </c>
      <c r="B79" s="123">
        <f>UTARA!F336</f>
        <v>0</v>
      </c>
      <c r="C79" s="4"/>
      <c r="E79" s="125"/>
    </row>
    <row r="80" spans="1:7">
      <c r="A80" s="50" t="s">
        <v>355</v>
      </c>
      <c r="B80" s="123">
        <f>UTARA!F337</f>
        <v>0</v>
      </c>
      <c r="C80" s="4"/>
      <c r="E80" s="125"/>
    </row>
    <row r="81" spans="1:7">
      <c r="A81" s="50" t="s">
        <v>356</v>
      </c>
      <c r="B81" s="123">
        <f>UTARA!F338</f>
        <v>0</v>
      </c>
      <c r="C81" s="4"/>
      <c r="E81" s="125"/>
      <c r="G81" s="80"/>
    </row>
    <row r="82" spans="1:7">
      <c r="A82" s="50" t="s">
        <v>190</v>
      </c>
      <c r="B82" s="123">
        <f>UTARA!F344</f>
        <v>0</v>
      </c>
      <c r="C82" s="4"/>
    </row>
    <row r="83" spans="1:7">
      <c r="A83" s="50" t="s">
        <v>191</v>
      </c>
      <c r="B83" s="123">
        <f>UTARA!F345</f>
        <v>0</v>
      </c>
      <c r="C83" s="4"/>
    </row>
    <row r="84" spans="1:7">
      <c r="A84" s="50" t="s">
        <v>192</v>
      </c>
      <c r="B84" s="123">
        <f>UTARA!F346</f>
        <v>0</v>
      </c>
      <c r="C84" s="4"/>
    </row>
    <row r="85" spans="1:7">
      <c r="A85" s="50" t="s">
        <v>312</v>
      </c>
      <c r="B85" s="123">
        <f>UTARA!F347</f>
        <v>0</v>
      </c>
      <c r="G85" s="80"/>
    </row>
    <row r="86" spans="1:7">
      <c r="A86" s="50" t="s">
        <v>313</v>
      </c>
      <c r="B86" s="123">
        <f>UTARA!F348</f>
        <v>0</v>
      </c>
      <c r="G86" s="11"/>
    </row>
    <row r="87" spans="1:7">
      <c r="A87" s="50" t="s">
        <v>314</v>
      </c>
      <c r="B87" s="123">
        <f>UTARA!F349</f>
        <v>0</v>
      </c>
      <c r="G87" s="11"/>
    </row>
    <row r="88" spans="1:7">
      <c r="A88" s="50" t="s">
        <v>315</v>
      </c>
      <c r="B88" s="123">
        <f>UTARA!F350</f>
        <v>0</v>
      </c>
      <c r="C88" s="4"/>
    </row>
    <row r="89" spans="1:7">
      <c r="A89" s="50" t="s">
        <v>316</v>
      </c>
      <c r="B89" s="123">
        <f>UTARA!F351</f>
        <v>0</v>
      </c>
      <c r="C89" s="4"/>
    </row>
    <row r="90" spans="1:7">
      <c r="A90" s="50" t="s">
        <v>317</v>
      </c>
      <c r="B90" s="123">
        <f>UTARA!F352</f>
        <v>0</v>
      </c>
      <c r="G90" s="11"/>
    </row>
    <row r="91" spans="1:7">
      <c r="A91" s="50" t="s">
        <v>318</v>
      </c>
      <c r="B91" s="123">
        <f>UTARA!F353</f>
        <v>0</v>
      </c>
      <c r="G91" s="11"/>
    </row>
    <row r="92" spans="1:7">
      <c r="A92" s="50" t="s">
        <v>357</v>
      </c>
      <c r="B92" s="123">
        <f>UTARA!F354</f>
        <v>0</v>
      </c>
      <c r="G92" s="11"/>
    </row>
    <row r="93" spans="1:7">
      <c r="A93" s="50" t="s">
        <v>358</v>
      </c>
      <c r="B93" s="123">
        <f>UTARA!F355</f>
        <v>0</v>
      </c>
      <c r="C93" s="4"/>
    </row>
    <row r="94" spans="1:7">
      <c r="A94" s="50" t="s">
        <v>359</v>
      </c>
      <c r="B94" s="123">
        <f>UTARA!F356</f>
        <v>0</v>
      </c>
      <c r="C94" s="4"/>
    </row>
    <row r="95" spans="1:7">
      <c r="A95" s="50" t="s">
        <v>360</v>
      </c>
      <c r="B95" s="123">
        <f>UTARA!F357</f>
        <v>0</v>
      </c>
      <c r="G95" s="11"/>
    </row>
    <row r="96" spans="1:7">
      <c r="A96" s="50" t="s">
        <v>361</v>
      </c>
      <c r="B96" s="123">
        <f>UTARA!F358</f>
        <v>0</v>
      </c>
      <c r="G96" s="11"/>
    </row>
    <row r="97" spans="1:54">
      <c r="A97" s="50" t="s">
        <v>362</v>
      </c>
      <c r="B97" s="123">
        <f>UTARA!F359</f>
        <v>0</v>
      </c>
      <c r="C97" s="4"/>
    </row>
    <row r="98" spans="1:54">
      <c r="A98" s="50" t="s">
        <v>363</v>
      </c>
      <c r="B98" s="123">
        <f>UTARA!F360</f>
        <v>0</v>
      </c>
      <c r="C98" s="4"/>
    </row>
    <row r="99" spans="1:54">
      <c r="A99" s="50" t="s">
        <v>364</v>
      </c>
      <c r="B99" s="123">
        <f>UTARA!F361</f>
        <v>0</v>
      </c>
      <c r="C99" s="4"/>
    </row>
    <row r="100" spans="1:54">
      <c r="A100" s="50" t="s">
        <v>365</v>
      </c>
      <c r="B100" s="123">
        <f>UTARA!F362</f>
        <v>0</v>
      </c>
      <c r="G100" s="80"/>
    </row>
    <row r="101" spans="1:54">
      <c r="A101" s="50" t="s">
        <v>366</v>
      </c>
      <c r="B101" s="123">
        <f>UTARA!F363</f>
        <v>0</v>
      </c>
      <c r="G101" s="11"/>
    </row>
    <row r="102" spans="1:54">
      <c r="A102" s="50" t="s">
        <v>367</v>
      </c>
      <c r="B102" s="123">
        <f>UTARA!F364</f>
        <v>0</v>
      </c>
      <c r="G102" s="11"/>
    </row>
    <row r="103" spans="1:54">
      <c r="A103" s="50" t="s">
        <v>368</v>
      </c>
      <c r="B103" s="123">
        <f>UTARA!F365</f>
        <v>0</v>
      </c>
      <c r="C103" s="4"/>
    </row>
    <row r="104" spans="1:54">
      <c r="A104" s="50" t="s">
        <v>369</v>
      </c>
      <c r="B104" s="123">
        <f>UTARA!F366</f>
        <v>0</v>
      </c>
      <c r="C104" s="4"/>
    </row>
    <row r="105" spans="1:54">
      <c r="A105" s="50" t="s">
        <v>370</v>
      </c>
      <c r="B105" s="123">
        <f>UTARA!F367</f>
        <v>0</v>
      </c>
      <c r="G105" s="11"/>
    </row>
    <row r="106" spans="1:54">
      <c r="A106" s="50" t="s">
        <v>371</v>
      </c>
      <c r="B106" s="123">
        <f>UTARA!F368</f>
        <v>0</v>
      </c>
      <c r="G106" s="11"/>
    </row>
    <row r="107" spans="1:54">
      <c r="B107" s="8"/>
      <c r="C107" s="7"/>
      <c r="D107" s="7"/>
      <c r="E107" s="4"/>
      <c r="F107" s="4"/>
      <c r="G107" s="4"/>
      <c r="H107" s="4"/>
      <c r="I107" s="4"/>
      <c r="J107" s="4"/>
      <c r="S107" s="11"/>
      <c r="X107" s="11"/>
      <c r="AC107" s="11"/>
      <c r="AH107" s="11"/>
      <c r="AM107" s="11"/>
      <c r="AR107" s="11"/>
      <c r="AW107" s="11"/>
      <c r="BB107" s="11"/>
    </row>
    <row r="108" spans="1:54" ht="28.5">
      <c r="A108" s="34" t="s">
        <v>265</v>
      </c>
      <c r="B108" s="34"/>
      <c r="C108" s="34"/>
    </row>
    <row r="110" spans="1:54" ht="21">
      <c r="A110" s="53" t="s">
        <v>9</v>
      </c>
      <c r="B110" s="46"/>
    </row>
    <row r="111" spans="1:54">
      <c r="A111" s="6"/>
      <c r="B111" s="9"/>
    </row>
    <row r="112" spans="1:54">
      <c r="B112" s="9" t="s">
        <v>14</v>
      </c>
    </row>
    <row r="113" spans="1:13" ht="15.75" thickBot="1">
      <c r="A113" s="9" t="s">
        <v>16</v>
      </c>
      <c r="B113" s="51" t="s">
        <v>17</v>
      </c>
    </row>
    <row r="114" spans="1:13" ht="30">
      <c r="A114" s="690" t="s">
        <v>18</v>
      </c>
      <c r="B114" s="692" t="s">
        <v>19</v>
      </c>
      <c r="D114" s="63" t="s">
        <v>2</v>
      </c>
      <c r="E114" s="65" t="s">
        <v>267</v>
      </c>
      <c r="F114" s="48" t="s">
        <v>22</v>
      </c>
      <c r="G114" s="702" t="s">
        <v>283</v>
      </c>
      <c r="H114" s="48" t="s">
        <v>23</v>
      </c>
      <c r="I114" s="702" t="s">
        <v>284</v>
      </c>
      <c r="J114" s="706" t="s">
        <v>287</v>
      </c>
      <c r="K114" s="48" t="s">
        <v>109</v>
      </c>
      <c r="L114" s="704" t="s">
        <v>288</v>
      </c>
      <c r="M114" s="696" t="s">
        <v>111</v>
      </c>
    </row>
    <row r="115" spans="1:13">
      <c r="A115" s="691"/>
      <c r="B115" s="693"/>
      <c r="D115" s="64"/>
      <c r="E115" s="66"/>
      <c r="F115" s="49" t="s">
        <v>108</v>
      </c>
      <c r="G115" s="703"/>
      <c r="H115" s="49" t="s">
        <v>110</v>
      </c>
      <c r="I115" s="703"/>
      <c r="J115" s="707"/>
      <c r="K115" s="52" t="s">
        <v>117</v>
      </c>
      <c r="L115" s="705"/>
      <c r="M115" s="697"/>
    </row>
    <row r="116" spans="1:13">
      <c r="A116" s="50" t="s">
        <v>193</v>
      </c>
      <c r="B116" s="123">
        <f>SELATAN!H374</f>
        <v>0</v>
      </c>
      <c r="D116" s="3">
        <v>1</v>
      </c>
      <c r="E116" s="50" t="s">
        <v>193</v>
      </c>
      <c r="F116" s="39">
        <f>SELATAN!T374</f>
        <v>0</v>
      </c>
      <c r="G116" s="39">
        <f t="shared" ref="G116:G140" si="36">MROUND(F116,0.2)</f>
        <v>0</v>
      </c>
      <c r="H116" s="39">
        <f>SELATAN!U374</f>
        <v>0</v>
      </c>
      <c r="I116" s="39">
        <f>MROUND(H116,0.2)</f>
        <v>0</v>
      </c>
      <c r="J116" s="39">
        <f t="shared" ref="J116:J140" si="37">IF(I116=0, 0, MATCH(I116,eg_r2,1))</f>
        <v>0</v>
      </c>
      <c r="K116" s="39">
        <f>SELATAN!G374</f>
        <v>0</v>
      </c>
      <c r="L116" s="3">
        <f t="shared" ref="L116:L140" si="38">MATCH(K116,eg_degree,0)</f>
        <v>1</v>
      </c>
      <c r="M116" s="3">
        <f t="shared" ref="M116:M140" si="39">IF(OR(F116=0,H116=0),0,IF(OR(G116&lt;0.2,I116&lt;0.2),1,IF(G116=0.2,INDEX(egns_0.2,J116,L116),IF(G116=0.4,INDEX(egns_0.4,J116,L116),IF(G116=0.6,INDEX(egns_0.6,J116,L116),IF(G116=0.8,INDEX(egns_0.8,J116,L116),IF(G116=1,INDEX(egns_1,J116,L116),IF(G116=1.2,INDEX(egns_1.2,J116,L116),IF(G116=1.4,INDEX(egns_1.4,J116,L116),IF(G116=1.6,INDEX(egns_1.6,J116,L116),IF(G116&gt;=1.8,INDEX(egns_1.8,J116,L116))))))))))))</f>
        <v>0</v>
      </c>
    </row>
    <row r="117" spans="1:13">
      <c r="A117" s="50" t="s">
        <v>194</v>
      </c>
      <c r="B117" s="123">
        <f>SELATAN!H375</f>
        <v>0</v>
      </c>
      <c r="D117" s="3">
        <v>2</v>
      </c>
      <c r="E117" s="50" t="s">
        <v>194</v>
      </c>
      <c r="F117" s="39">
        <f>SELATAN!T375</f>
        <v>0</v>
      </c>
      <c r="G117" s="39">
        <f t="shared" si="36"/>
        <v>0</v>
      </c>
      <c r="H117" s="39">
        <f>SELATAN!U375</f>
        <v>0</v>
      </c>
      <c r="I117" s="39">
        <f t="shared" ref="I117:I140" si="40">MROUND(H117,0.2)</f>
        <v>0</v>
      </c>
      <c r="J117" s="39">
        <f t="shared" si="37"/>
        <v>0</v>
      </c>
      <c r="K117" s="39">
        <f>SELATAN!G375</f>
        <v>0</v>
      </c>
      <c r="L117" s="3">
        <f t="shared" si="38"/>
        <v>1</v>
      </c>
      <c r="M117" s="3">
        <f t="shared" si="39"/>
        <v>0</v>
      </c>
    </row>
    <row r="118" spans="1:13">
      <c r="A118" s="50" t="s">
        <v>195</v>
      </c>
      <c r="B118" s="123">
        <f>SELATAN!H376</f>
        <v>0</v>
      </c>
      <c r="D118" s="3">
        <v>3</v>
      </c>
      <c r="E118" s="50" t="s">
        <v>195</v>
      </c>
      <c r="F118" s="39">
        <f>SELATAN!T376</f>
        <v>0</v>
      </c>
      <c r="G118" s="39">
        <f t="shared" si="36"/>
        <v>0</v>
      </c>
      <c r="H118" s="39">
        <f>SELATAN!U376</f>
        <v>0</v>
      </c>
      <c r="I118" s="39">
        <f t="shared" si="40"/>
        <v>0</v>
      </c>
      <c r="J118" s="39">
        <f t="shared" si="37"/>
        <v>0</v>
      </c>
      <c r="K118" s="39">
        <f>SELATAN!G376</f>
        <v>0</v>
      </c>
      <c r="L118" s="3">
        <f t="shared" si="38"/>
        <v>1</v>
      </c>
      <c r="M118" s="3">
        <f t="shared" si="39"/>
        <v>0</v>
      </c>
    </row>
    <row r="119" spans="1:13">
      <c r="A119" s="50" t="s">
        <v>319</v>
      </c>
      <c r="B119" s="123">
        <f>SELATAN!H377</f>
        <v>0</v>
      </c>
      <c r="D119" s="3">
        <v>4</v>
      </c>
      <c r="E119" s="50" t="s">
        <v>319</v>
      </c>
      <c r="F119" s="39">
        <f>SELATAN!T377</f>
        <v>0</v>
      </c>
      <c r="G119" s="39">
        <f t="shared" si="36"/>
        <v>0</v>
      </c>
      <c r="H119" s="39">
        <f>SELATAN!U377</f>
        <v>0</v>
      </c>
      <c r="I119" s="39">
        <f t="shared" si="40"/>
        <v>0</v>
      </c>
      <c r="J119" s="39">
        <f t="shared" si="37"/>
        <v>0</v>
      </c>
      <c r="K119" s="39">
        <f>SELATAN!G377</f>
        <v>0</v>
      </c>
      <c r="L119" s="3">
        <f t="shared" si="38"/>
        <v>1</v>
      </c>
      <c r="M119" s="3">
        <f t="shared" si="39"/>
        <v>0</v>
      </c>
    </row>
    <row r="120" spans="1:13">
      <c r="A120" s="50" t="s">
        <v>320</v>
      </c>
      <c r="B120" s="123">
        <f>SELATAN!H378</f>
        <v>0</v>
      </c>
      <c r="D120" s="3">
        <v>5</v>
      </c>
      <c r="E120" s="50" t="s">
        <v>320</v>
      </c>
      <c r="F120" s="39">
        <f>SELATAN!T378</f>
        <v>0</v>
      </c>
      <c r="G120" s="39">
        <f t="shared" si="36"/>
        <v>0</v>
      </c>
      <c r="H120" s="39">
        <f>SELATAN!U378</f>
        <v>0</v>
      </c>
      <c r="I120" s="39">
        <f t="shared" si="40"/>
        <v>0</v>
      </c>
      <c r="J120" s="39">
        <f t="shared" si="37"/>
        <v>0</v>
      </c>
      <c r="K120" s="39">
        <f>SELATAN!G378</f>
        <v>0</v>
      </c>
      <c r="L120" s="3">
        <f t="shared" si="38"/>
        <v>1</v>
      </c>
      <c r="M120" s="3">
        <f t="shared" si="39"/>
        <v>0</v>
      </c>
    </row>
    <row r="121" spans="1:13">
      <c r="A121" s="50" t="s">
        <v>321</v>
      </c>
      <c r="B121" s="123">
        <f>SELATAN!H379</f>
        <v>0</v>
      </c>
      <c r="D121" s="3">
        <v>6</v>
      </c>
      <c r="E121" s="50" t="s">
        <v>321</v>
      </c>
      <c r="F121" s="39">
        <f>SELATAN!T379</f>
        <v>0</v>
      </c>
      <c r="G121" s="39">
        <f t="shared" si="36"/>
        <v>0</v>
      </c>
      <c r="H121" s="39">
        <f>SELATAN!U379</f>
        <v>0</v>
      </c>
      <c r="I121" s="39">
        <f t="shared" si="40"/>
        <v>0</v>
      </c>
      <c r="J121" s="39">
        <f t="shared" si="37"/>
        <v>0</v>
      </c>
      <c r="K121" s="39">
        <f>SELATAN!G379</f>
        <v>0</v>
      </c>
      <c r="L121" s="3">
        <f t="shared" si="38"/>
        <v>1</v>
      </c>
      <c r="M121" s="3">
        <f t="shared" si="39"/>
        <v>0</v>
      </c>
    </row>
    <row r="122" spans="1:13">
      <c r="A122" s="50" t="s">
        <v>322</v>
      </c>
      <c r="B122" s="123">
        <f>SELATAN!H380</f>
        <v>0</v>
      </c>
      <c r="D122" s="3">
        <v>7</v>
      </c>
      <c r="E122" s="50" t="s">
        <v>322</v>
      </c>
      <c r="F122" s="39">
        <f>SELATAN!T380</f>
        <v>0</v>
      </c>
      <c r="G122" s="39">
        <f t="shared" si="36"/>
        <v>0</v>
      </c>
      <c r="H122" s="39">
        <f>SELATAN!U380</f>
        <v>0</v>
      </c>
      <c r="I122" s="39">
        <f t="shared" si="40"/>
        <v>0</v>
      </c>
      <c r="J122" s="39">
        <f t="shared" si="37"/>
        <v>0</v>
      </c>
      <c r="K122" s="39">
        <f>SELATAN!G380</f>
        <v>0</v>
      </c>
      <c r="L122" s="3">
        <f t="shared" si="38"/>
        <v>1</v>
      </c>
      <c r="M122" s="3">
        <f t="shared" si="39"/>
        <v>0</v>
      </c>
    </row>
    <row r="123" spans="1:13">
      <c r="A123" s="50" t="s">
        <v>323</v>
      </c>
      <c r="B123" s="123">
        <f>SELATAN!H381</f>
        <v>0</v>
      </c>
      <c r="D123" s="3">
        <v>8</v>
      </c>
      <c r="E123" s="50" t="s">
        <v>323</v>
      </c>
      <c r="F123" s="39">
        <f>SELATAN!T381</f>
        <v>0</v>
      </c>
      <c r="G123" s="39">
        <f t="shared" si="36"/>
        <v>0</v>
      </c>
      <c r="H123" s="39">
        <f>SELATAN!U381</f>
        <v>0</v>
      </c>
      <c r="I123" s="39">
        <f t="shared" si="40"/>
        <v>0</v>
      </c>
      <c r="J123" s="39">
        <f t="shared" si="37"/>
        <v>0</v>
      </c>
      <c r="K123" s="39">
        <f>SELATAN!G381</f>
        <v>0</v>
      </c>
      <c r="L123" s="3">
        <f t="shared" si="38"/>
        <v>1</v>
      </c>
      <c r="M123" s="3">
        <f t="shared" si="39"/>
        <v>0</v>
      </c>
    </row>
    <row r="124" spans="1:13">
      <c r="A124" s="50" t="s">
        <v>324</v>
      </c>
      <c r="B124" s="123">
        <f>SELATAN!H382</f>
        <v>0</v>
      </c>
      <c r="D124" s="3">
        <v>9</v>
      </c>
      <c r="E124" s="50" t="s">
        <v>324</v>
      </c>
      <c r="F124" s="39">
        <f>SELATAN!T382</f>
        <v>0</v>
      </c>
      <c r="G124" s="39">
        <f t="shared" si="36"/>
        <v>0</v>
      </c>
      <c r="H124" s="39">
        <f>SELATAN!U382</f>
        <v>0</v>
      </c>
      <c r="I124" s="39">
        <f t="shared" si="40"/>
        <v>0</v>
      </c>
      <c r="J124" s="39">
        <f t="shared" si="37"/>
        <v>0</v>
      </c>
      <c r="K124" s="39">
        <f>SELATAN!G382</f>
        <v>0</v>
      </c>
      <c r="L124" s="3">
        <f t="shared" si="38"/>
        <v>1</v>
      </c>
      <c r="M124" s="3">
        <f t="shared" si="39"/>
        <v>0</v>
      </c>
    </row>
    <row r="125" spans="1:13">
      <c r="A125" s="50" t="s">
        <v>325</v>
      </c>
      <c r="B125" s="123">
        <f>SELATAN!H383</f>
        <v>0</v>
      </c>
      <c r="D125" s="3">
        <v>10</v>
      </c>
      <c r="E125" s="50" t="s">
        <v>325</v>
      </c>
      <c r="F125" s="39">
        <f>SELATAN!T383</f>
        <v>0</v>
      </c>
      <c r="G125" s="39">
        <f t="shared" si="36"/>
        <v>0</v>
      </c>
      <c r="H125" s="39">
        <f>SELATAN!U383</f>
        <v>0</v>
      </c>
      <c r="I125" s="39">
        <f t="shared" si="40"/>
        <v>0</v>
      </c>
      <c r="J125" s="39">
        <f t="shared" si="37"/>
        <v>0</v>
      </c>
      <c r="K125" s="39">
        <f>SELATAN!G383</f>
        <v>0</v>
      </c>
      <c r="L125" s="3">
        <f t="shared" si="38"/>
        <v>1</v>
      </c>
      <c r="M125" s="3">
        <f t="shared" si="39"/>
        <v>0</v>
      </c>
    </row>
    <row r="126" spans="1:13">
      <c r="A126" s="50" t="s">
        <v>372</v>
      </c>
      <c r="B126" s="123">
        <f>SELATAN!H384</f>
        <v>0</v>
      </c>
      <c r="D126" s="3">
        <v>11</v>
      </c>
      <c r="E126" s="50" t="s">
        <v>372</v>
      </c>
      <c r="F126" s="39">
        <f>SELATAN!T384</f>
        <v>0</v>
      </c>
      <c r="G126" s="39">
        <f t="shared" si="36"/>
        <v>0</v>
      </c>
      <c r="H126" s="39">
        <f>SELATAN!U384</f>
        <v>0</v>
      </c>
      <c r="I126" s="39">
        <f t="shared" si="40"/>
        <v>0</v>
      </c>
      <c r="J126" s="39">
        <f t="shared" si="37"/>
        <v>0</v>
      </c>
      <c r="K126" s="39">
        <f>SELATAN!G384</f>
        <v>0</v>
      </c>
      <c r="L126" s="3">
        <f t="shared" si="38"/>
        <v>1</v>
      </c>
      <c r="M126" s="3">
        <f t="shared" si="39"/>
        <v>0</v>
      </c>
    </row>
    <row r="127" spans="1:13">
      <c r="A127" s="50" t="s">
        <v>373</v>
      </c>
      <c r="B127" s="123">
        <f>SELATAN!H385</f>
        <v>0</v>
      </c>
      <c r="D127" s="3">
        <v>12</v>
      </c>
      <c r="E127" s="50" t="s">
        <v>373</v>
      </c>
      <c r="F127" s="39">
        <f>SELATAN!T385</f>
        <v>0</v>
      </c>
      <c r="G127" s="39">
        <f t="shared" si="36"/>
        <v>0</v>
      </c>
      <c r="H127" s="39">
        <f>SELATAN!U385</f>
        <v>0</v>
      </c>
      <c r="I127" s="39">
        <f t="shared" si="40"/>
        <v>0</v>
      </c>
      <c r="J127" s="39">
        <f t="shared" si="37"/>
        <v>0</v>
      </c>
      <c r="K127" s="39">
        <f>SELATAN!G385</f>
        <v>0</v>
      </c>
      <c r="L127" s="3">
        <f t="shared" si="38"/>
        <v>1</v>
      </c>
      <c r="M127" s="3">
        <f t="shared" si="39"/>
        <v>0</v>
      </c>
    </row>
    <row r="128" spans="1:13">
      <c r="A128" s="50" t="s">
        <v>374</v>
      </c>
      <c r="B128" s="123">
        <f>SELATAN!H386</f>
        <v>0</v>
      </c>
      <c r="D128" s="3">
        <v>13</v>
      </c>
      <c r="E128" s="50" t="s">
        <v>374</v>
      </c>
      <c r="F128" s="39">
        <f>SELATAN!T386</f>
        <v>0</v>
      </c>
      <c r="G128" s="39">
        <f t="shared" si="36"/>
        <v>0</v>
      </c>
      <c r="H128" s="39">
        <f>SELATAN!U386</f>
        <v>0</v>
      </c>
      <c r="I128" s="39">
        <f t="shared" si="40"/>
        <v>0</v>
      </c>
      <c r="J128" s="39">
        <f t="shared" si="37"/>
        <v>0</v>
      </c>
      <c r="K128" s="39">
        <f>SELATAN!G386</f>
        <v>0</v>
      </c>
      <c r="L128" s="3">
        <f t="shared" si="38"/>
        <v>1</v>
      </c>
      <c r="M128" s="3">
        <f t="shared" si="39"/>
        <v>0</v>
      </c>
    </row>
    <row r="129" spans="1:13">
      <c r="A129" s="50" t="s">
        <v>375</v>
      </c>
      <c r="B129" s="123">
        <f>SELATAN!H387</f>
        <v>0</v>
      </c>
      <c r="D129" s="3">
        <v>14</v>
      </c>
      <c r="E129" s="50" t="s">
        <v>375</v>
      </c>
      <c r="F129" s="39">
        <f>SELATAN!T387</f>
        <v>0</v>
      </c>
      <c r="G129" s="39">
        <f t="shared" si="36"/>
        <v>0</v>
      </c>
      <c r="H129" s="39">
        <f>SELATAN!U387</f>
        <v>0</v>
      </c>
      <c r="I129" s="39">
        <f t="shared" si="40"/>
        <v>0</v>
      </c>
      <c r="J129" s="39">
        <f t="shared" si="37"/>
        <v>0</v>
      </c>
      <c r="K129" s="39">
        <f>SELATAN!G387</f>
        <v>0</v>
      </c>
      <c r="L129" s="3">
        <f t="shared" si="38"/>
        <v>1</v>
      </c>
      <c r="M129" s="3">
        <f t="shared" si="39"/>
        <v>0</v>
      </c>
    </row>
    <row r="130" spans="1:13">
      <c r="A130" s="50" t="s">
        <v>376</v>
      </c>
      <c r="B130" s="123">
        <f>SELATAN!H388</f>
        <v>0</v>
      </c>
      <c r="D130" s="3">
        <v>15</v>
      </c>
      <c r="E130" s="50" t="s">
        <v>376</v>
      </c>
      <c r="F130" s="39">
        <f>SELATAN!T388</f>
        <v>0</v>
      </c>
      <c r="G130" s="39">
        <f t="shared" si="36"/>
        <v>0</v>
      </c>
      <c r="H130" s="39">
        <f>SELATAN!U388</f>
        <v>0</v>
      </c>
      <c r="I130" s="39">
        <f t="shared" si="40"/>
        <v>0</v>
      </c>
      <c r="J130" s="39">
        <f t="shared" si="37"/>
        <v>0</v>
      </c>
      <c r="K130" s="39">
        <f>SELATAN!G388</f>
        <v>0</v>
      </c>
      <c r="L130" s="3">
        <f t="shared" si="38"/>
        <v>1</v>
      </c>
      <c r="M130" s="3">
        <f t="shared" si="39"/>
        <v>0</v>
      </c>
    </row>
    <row r="131" spans="1:13">
      <c r="A131" s="50" t="s">
        <v>377</v>
      </c>
      <c r="B131" s="123">
        <f>SELATAN!H389</f>
        <v>0</v>
      </c>
      <c r="D131" s="3">
        <v>16</v>
      </c>
      <c r="E131" s="50" t="s">
        <v>377</v>
      </c>
      <c r="F131" s="39">
        <f>SELATAN!T389</f>
        <v>0</v>
      </c>
      <c r="G131" s="39">
        <f t="shared" si="36"/>
        <v>0</v>
      </c>
      <c r="H131" s="39">
        <f>SELATAN!U389</f>
        <v>0</v>
      </c>
      <c r="I131" s="39">
        <f t="shared" si="40"/>
        <v>0</v>
      </c>
      <c r="J131" s="39">
        <f t="shared" si="37"/>
        <v>0</v>
      </c>
      <c r="K131" s="39">
        <f>SELATAN!G389</f>
        <v>0</v>
      </c>
      <c r="L131" s="3">
        <f t="shared" si="38"/>
        <v>1</v>
      </c>
      <c r="M131" s="3">
        <f t="shared" si="39"/>
        <v>0</v>
      </c>
    </row>
    <row r="132" spans="1:13">
      <c r="A132" s="50" t="s">
        <v>378</v>
      </c>
      <c r="B132" s="123">
        <f>SELATAN!H390</f>
        <v>0</v>
      </c>
      <c r="D132" s="3">
        <v>17</v>
      </c>
      <c r="E132" s="50" t="s">
        <v>378</v>
      </c>
      <c r="F132" s="39">
        <f>SELATAN!T390</f>
        <v>0</v>
      </c>
      <c r="G132" s="39">
        <f t="shared" si="36"/>
        <v>0</v>
      </c>
      <c r="H132" s="39">
        <f>SELATAN!U390</f>
        <v>0</v>
      </c>
      <c r="I132" s="39">
        <f t="shared" si="40"/>
        <v>0</v>
      </c>
      <c r="J132" s="39">
        <f t="shared" si="37"/>
        <v>0</v>
      </c>
      <c r="K132" s="39">
        <f>SELATAN!G390</f>
        <v>0</v>
      </c>
      <c r="L132" s="3">
        <f t="shared" si="38"/>
        <v>1</v>
      </c>
      <c r="M132" s="3">
        <f t="shared" si="39"/>
        <v>0</v>
      </c>
    </row>
    <row r="133" spans="1:13">
      <c r="A133" s="50" t="s">
        <v>379</v>
      </c>
      <c r="B133" s="123">
        <f>SELATAN!H391</f>
        <v>0</v>
      </c>
      <c r="D133" s="3">
        <v>18</v>
      </c>
      <c r="E133" s="50" t="s">
        <v>379</v>
      </c>
      <c r="F133" s="39">
        <f>SELATAN!T391</f>
        <v>0</v>
      </c>
      <c r="G133" s="39">
        <f t="shared" si="36"/>
        <v>0</v>
      </c>
      <c r="H133" s="39">
        <f>SELATAN!U391</f>
        <v>0</v>
      </c>
      <c r="I133" s="39">
        <f t="shared" si="40"/>
        <v>0</v>
      </c>
      <c r="J133" s="39">
        <f t="shared" si="37"/>
        <v>0</v>
      </c>
      <c r="K133" s="39">
        <f>SELATAN!G391</f>
        <v>0</v>
      </c>
      <c r="L133" s="3">
        <f t="shared" si="38"/>
        <v>1</v>
      </c>
      <c r="M133" s="3">
        <f t="shared" si="39"/>
        <v>0</v>
      </c>
    </row>
    <row r="134" spans="1:13">
      <c r="A134" s="50" t="s">
        <v>380</v>
      </c>
      <c r="B134" s="123">
        <f>SELATAN!H392</f>
        <v>0</v>
      </c>
      <c r="D134" s="3">
        <v>19</v>
      </c>
      <c r="E134" s="50" t="s">
        <v>380</v>
      </c>
      <c r="F134" s="39">
        <f>SELATAN!T392</f>
        <v>0</v>
      </c>
      <c r="G134" s="39">
        <f t="shared" si="36"/>
        <v>0</v>
      </c>
      <c r="H134" s="39">
        <f>SELATAN!U392</f>
        <v>0</v>
      </c>
      <c r="I134" s="39">
        <f t="shared" si="40"/>
        <v>0</v>
      </c>
      <c r="J134" s="39">
        <f t="shared" si="37"/>
        <v>0</v>
      </c>
      <c r="K134" s="39">
        <f>SELATAN!G392</f>
        <v>0</v>
      </c>
      <c r="L134" s="3">
        <f t="shared" si="38"/>
        <v>1</v>
      </c>
      <c r="M134" s="3">
        <f t="shared" si="39"/>
        <v>0</v>
      </c>
    </row>
    <row r="135" spans="1:13">
      <c r="A135" s="50" t="s">
        <v>381</v>
      </c>
      <c r="B135" s="123">
        <f>SELATAN!H393</f>
        <v>0</v>
      </c>
      <c r="D135" s="3">
        <v>20</v>
      </c>
      <c r="E135" s="50" t="s">
        <v>381</v>
      </c>
      <c r="F135" s="39">
        <f>SELATAN!T393</f>
        <v>0</v>
      </c>
      <c r="G135" s="39">
        <f t="shared" si="36"/>
        <v>0</v>
      </c>
      <c r="H135" s="39">
        <f>SELATAN!U393</f>
        <v>0</v>
      </c>
      <c r="I135" s="39">
        <f t="shared" si="40"/>
        <v>0</v>
      </c>
      <c r="J135" s="39">
        <f t="shared" si="37"/>
        <v>0</v>
      </c>
      <c r="K135" s="39">
        <f>SELATAN!G393</f>
        <v>0</v>
      </c>
      <c r="L135" s="3">
        <f t="shared" si="38"/>
        <v>1</v>
      </c>
      <c r="M135" s="3">
        <f t="shared" si="39"/>
        <v>0</v>
      </c>
    </row>
    <row r="136" spans="1:13">
      <c r="A136" s="50" t="s">
        <v>382</v>
      </c>
      <c r="B136" s="123">
        <f>SELATAN!H394</f>
        <v>0</v>
      </c>
      <c r="D136" s="3">
        <v>21</v>
      </c>
      <c r="E136" s="50" t="s">
        <v>382</v>
      </c>
      <c r="F136" s="39">
        <f>SELATAN!T394</f>
        <v>0</v>
      </c>
      <c r="G136" s="39">
        <f t="shared" si="36"/>
        <v>0</v>
      </c>
      <c r="H136" s="39">
        <f>SELATAN!U394</f>
        <v>0</v>
      </c>
      <c r="I136" s="39">
        <f t="shared" si="40"/>
        <v>0</v>
      </c>
      <c r="J136" s="39">
        <f t="shared" si="37"/>
        <v>0</v>
      </c>
      <c r="K136" s="39">
        <f>SELATAN!G394</f>
        <v>0</v>
      </c>
      <c r="L136" s="3">
        <f t="shared" si="38"/>
        <v>1</v>
      </c>
      <c r="M136" s="3">
        <f t="shared" si="39"/>
        <v>0</v>
      </c>
    </row>
    <row r="137" spans="1:13">
      <c r="A137" s="50" t="s">
        <v>383</v>
      </c>
      <c r="B137" s="123">
        <f>SELATAN!H395</f>
        <v>0</v>
      </c>
      <c r="D137" s="3">
        <v>22</v>
      </c>
      <c r="E137" s="50" t="s">
        <v>383</v>
      </c>
      <c r="F137" s="39">
        <f>SELATAN!T395</f>
        <v>0</v>
      </c>
      <c r="G137" s="39">
        <f t="shared" si="36"/>
        <v>0</v>
      </c>
      <c r="H137" s="39">
        <f>SELATAN!U395</f>
        <v>0</v>
      </c>
      <c r="I137" s="39">
        <f t="shared" si="40"/>
        <v>0</v>
      </c>
      <c r="J137" s="39">
        <f t="shared" si="37"/>
        <v>0</v>
      </c>
      <c r="K137" s="39">
        <f>SELATAN!G395</f>
        <v>0</v>
      </c>
      <c r="L137" s="3">
        <f t="shared" si="38"/>
        <v>1</v>
      </c>
      <c r="M137" s="3">
        <f t="shared" si="39"/>
        <v>0</v>
      </c>
    </row>
    <row r="138" spans="1:13">
      <c r="A138" s="50" t="s">
        <v>384</v>
      </c>
      <c r="B138" s="123">
        <f>SELATAN!H396</f>
        <v>0</v>
      </c>
      <c r="D138" s="3">
        <v>23</v>
      </c>
      <c r="E138" s="50" t="s">
        <v>384</v>
      </c>
      <c r="F138" s="39">
        <f>SELATAN!T396</f>
        <v>0</v>
      </c>
      <c r="G138" s="39">
        <f t="shared" si="36"/>
        <v>0</v>
      </c>
      <c r="H138" s="39">
        <f>SELATAN!U396</f>
        <v>0</v>
      </c>
      <c r="I138" s="39">
        <f t="shared" si="40"/>
        <v>0</v>
      </c>
      <c r="J138" s="39">
        <f t="shared" si="37"/>
        <v>0</v>
      </c>
      <c r="K138" s="39">
        <f>SELATAN!G396</f>
        <v>0</v>
      </c>
      <c r="L138" s="3">
        <f t="shared" si="38"/>
        <v>1</v>
      </c>
      <c r="M138" s="3">
        <f t="shared" si="39"/>
        <v>0</v>
      </c>
    </row>
    <row r="139" spans="1:13">
      <c r="A139" s="50" t="s">
        <v>385</v>
      </c>
      <c r="B139" s="123">
        <f>SELATAN!H397</f>
        <v>0</v>
      </c>
      <c r="D139" s="3">
        <v>24</v>
      </c>
      <c r="E139" s="50" t="s">
        <v>385</v>
      </c>
      <c r="F139" s="39">
        <f>SELATAN!T397</f>
        <v>0</v>
      </c>
      <c r="G139" s="39">
        <f t="shared" si="36"/>
        <v>0</v>
      </c>
      <c r="H139" s="39">
        <f>SELATAN!U397</f>
        <v>0</v>
      </c>
      <c r="I139" s="39">
        <f t="shared" si="40"/>
        <v>0</v>
      </c>
      <c r="J139" s="39">
        <f t="shared" si="37"/>
        <v>0</v>
      </c>
      <c r="K139" s="39">
        <f>SELATAN!G397</f>
        <v>0</v>
      </c>
      <c r="L139" s="3">
        <f t="shared" si="38"/>
        <v>1</v>
      </c>
      <c r="M139" s="3">
        <f t="shared" si="39"/>
        <v>0</v>
      </c>
    </row>
    <row r="140" spans="1:13">
      <c r="A140" s="50" t="s">
        <v>386</v>
      </c>
      <c r="B140" s="123">
        <f>SELATAN!H398</f>
        <v>0</v>
      </c>
      <c r="D140" s="3">
        <v>25</v>
      </c>
      <c r="E140" s="50" t="s">
        <v>386</v>
      </c>
      <c r="F140" s="39">
        <f>SELATAN!T398</f>
        <v>0</v>
      </c>
      <c r="G140" s="39">
        <f t="shared" si="36"/>
        <v>0</v>
      </c>
      <c r="H140" s="39">
        <f>SELATAN!U398</f>
        <v>0</v>
      </c>
      <c r="I140" s="39">
        <f t="shared" si="40"/>
        <v>0</v>
      </c>
      <c r="J140" s="39">
        <f t="shared" si="37"/>
        <v>0</v>
      </c>
      <c r="K140" s="39">
        <f>SELATAN!G398</f>
        <v>0</v>
      </c>
      <c r="L140" s="3">
        <f t="shared" si="38"/>
        <v>1</v>
      </c>
      <c r="M140" s="3">
        <f t="shared" si="39"/>
        <v>0</v>
      </c>
    </row>
    <row r="141" spans="1:13">
      <c r="A141" s="50" t="s">
        <v>187</v>
      </c>
      <c r="B141" s="123">
        <f>SELATAN!F314</f>
        <v>0</v>
      </c>
    </row>
    <row r="142" spans="1:13">
      <c r="A142" s="50" t="s">
        <v>188</v>
      </c>
      <c r="B142" s="123">
        <f>SELATAN!F315</f>
        <v>0</v>
      </c>
    </row>
    <row r="143" spans="1:13">
      <c r="A143" s="50" t="s">
        <v>189</v>
      </c>
      <c r="B143" s="123">
        <f>SELATAN!F316</f>
        <v>0</v>
      </c>
    </row>
    <row r="144" spans="1:13">
      <c r="A144" s="50" t="s">
        <v>305</v>
      </c>
      <c r="B144" s="123">
        <f>SELATAN!F317</f>
        <v>0</v>
      </c>
    </row>
    <row r="145" spans="1:2">
      <c r="A145" s="50" t="s">
        <v>306</v>
      </c>
      <c r="B145" s="123">
        <f>SELATAN!F318</f>
        <v>0</v>
      </c>
    </row>
    <row r="146" spans="1:2">
      <c r="A146" s="50" t="s">
        <v>307</v>
      </c>
      <c r="B146" s="123">
        <f>SELATAN!F319</f>
        <v>0</v>
      </c>
    </row>
    <row r="147" spans="1:2">
      <c r="A147" s="50" t="s">
        <v>308</v>
      </c>
      <c r="B147" s="123">
        <f>SELATAN!F320</f>
        <v>0</v>
      </c>
    </row>
    <row r="148" spans="1:2">
      <c r="A148" s="50" t="s">
        <v>309</v>
      </c>
      <c r="B148" s="123">
        <f>SELATAN!F321</f>
        <v>0</v>
      </c>
    </row>
    <row r="149" spans="1:2">
      <c r="A149" s="50" t="s">
        <v>310</v>
      </c>
      <c r="B149" s="123">
        <f>SELATAN!F322</f>
        <v>0</v>
      </c>
    </row>
    <row r="150" spans="1:2">
      <c r="A150" s="50" t="s">
        <v>311</v>
      </c>
      <c r="B150" s="123">
        <f>SELATAN!F323</f>
        <v>0</v>
      </c>
    </row>
    <row r="151" spans="1:2">
      <c r="A151" s="50" t="s">
        <v>342</v>
      </c>
      <c r="B151" s="123">
        <f>SELATAN!F324</f>
        <v>0</v>
      </c>
    </row>
    <row r="152" spans="1:2">
      <c r="A152" s="50" t="s">
        <v>343</v>
      </c>
      <c r="B152" s="123">
        <f>SELATAN!F325</f>
        <v>0</v>
      </c>
    </row>
    <row r="153" spans="1:2">
      <c r="A153" s="50" t="s">
        <v>344</v>
      </c>
      <c r="B153" s="123">
        <f>SELATAN!F326</f>
        <v>0</v>
      </c>
    </row>
    <row r="154" spans="1:2">
      <c r="A154" s="50" t="s">
        <v>345</v>
      </c>
      <c r="B154" s="123">
        <f>SELATAN!F327</f>
        <v>0</v>
      </c>
    </row>
    <row r="155" spans="1:2">
      <c r="A155" s="50" t="s">
        <v>346</v>
      </c>
      <c r="B155" s="123">
        <f>SELATAN!F328</f>
        <v>0</v>
      </c>
    </row>
    <row r="156" spans="1:2">
      <c r="A156" s="50" t="s">
        <v>347</v>
      </c>
      <c r="B156" s="123">
        <f>SELATAN!F329</f>
        <v>0</v>
      </c>
    </row>
    <row r="157" spans="1:2">
      <c r="A157" s="50" t="s">
        <v>348</v>
      </c>
      <c r="B157" s="123">
        <f>SELATAN!F330</f>
        <v>0</v>
      </c>
    </row>
    <row r="158" spans="1:2">
      <c r="A158" s="50" t="s">
        <v>349</v>
      </c>
      <c r="B158" s="123">
        <f>SELATAN!F331</f>
        <v>0</v>
      </c>
    </row>
    <row r="159" spans="1:2">
      <c r="A159" s="50" t="s">
        <v>350</v>
      </c>
      <c r="B159" s="123">
        <f>SELATAN!F332</f>
        <v>0</v>
      </c>
    </row>
    <row r="160" spans="1:2">
      <c r="A160" s="50" t="s">
        <v>351</v>
      </c>
      <c r="B160" s="123">
        <f>SELATAN!F333</f>
        <v>0</v>
      </c>
    </row>
    <row r="161" spans="1:2">
      <c r="A161" s="50" t="s">
        <v>352</v>
      </c>
      <c r="B161" s="123">
        <f>SELATAN!F334</f>
        <v>0</v>
      </c>
    </row>
    <row r="162" spans="1:2">
      <c r="A162" s="50" t="s">
        <v>353</v>
      </c>
      <c r="B162" s="123">
        <f>SELATAN!F335</f>
        <v>0</v>
      </c>
    </row>
    <row r="163" spans="1:2">
      <c r="A163" s="50" t="s">
        <v>354</v>
      </c>
      <c r="B163" s="123">
        <f>SELATAN!F336</f>
        <v>0</v>
      </c>
    </row>
    <row r="164" spans="1:2">
      <c r="A164" s="50" t="s">
        <v>355</v>
      </c>
      <c r="B164" s="123">
        <f>SELATAN!F337</f>
        <v>0</v>
      </c>
    </row>
    <row r="165" spans="1:2">
      <c r="A165" s="50" t="s">
        <v>356</v>
      </c>
      <c r="B165" s="123">
        <f>SELATAN!F338</f>
        <v>0</v>
      </c>
    </row>
    <row r="166" spans="1:2">
      <c r="A166" s="50" t="s">
        <v>190</v>
      </c>
      <c r="B166" s="123">
        <f>SELATAN!F344</f>
        <v>0</v>
      </c>
    </row>
    <row r="167" spans="1:2">
      <c r="A167" s="50" t="s">
        <v>191</v>
      </c>
      <c r="B167" s="123">
        <f>SELATAN!F345</f>
        <v>0</v>
      </c>
    </row>
    <row r="168" spans="1:2">
      <c r="A168" s="50" t="s">
        <v>192</v>
      </c>
      <c r="B168" s="123">
        <f>SELATAN!F346</f>
        <v>0</v>
      </c>
    </row>
    <row r="169" spans="1:2">
      <c r="A169" s="50" t="s">
        <v>312</v>
      </c>
      <c r="B169" s="123">
        <f>SELATAN!F347</f>
        <v>0</v>
      </c>
    </row>
    <row r="170" spans="1:2">
      <c r="A170" s="50" t="s">
        <v>313</v>
      </c>
      <c r="B170" s="123">
        <f>SELATAN!F348</f>
        <v>0</v>
      </c>
    </row>
    <row r="171" spans="1:2">
      <c r="A171" s="50" t="s">
        <v>314</v>
      </c>
      <c r="B171" s="123">
        <f>SELATAN!F349</f>
        <v>0</v>
      </c>
    </row>
    <row r="172" spans="1:2">
      <c r="A172" s="50" t="s">
        <v>315</v>
      </c>
      <c r="B172" s="123">
        <f>SELATAN!F350</f>
        <v>0</v>
      </c>
    </row>
    <row r="173" spans="1:2">
      <c r="A173" s="50" t="s">
        <v>316</v>
      </c>
      <c r="B173" s="123">
        <f>SELATAN!F351</f>
        <v>0</v>
      </c>
    </row>
    <row r="174" spans="1:2">
      <c r="A174" s="50" t="s">
        <v>317</v>
      </c>
      <c r="B174" s="123">
        <f>SELATAN!F352</f>
        <v>0</v>
      </c>
    </row>
    <row r="175" spans="1:2">
      <c r="A175" s="50" t="s">
        <v>318</v>
      </c>
      <c r="B175" s="123">
        <f>SELATAN!F353</f>
        <v>0</v>
      </c>
    </row>
    <row r="176" spans="1:2">
      <c r="A176" s="50" t="s">
        <v>357</v>
      </c>
      <c r="B176" s="123">
        <f>SELATAN!F354</f>
        <v>0</v>
      </c>
    </row>
    <row r="177" spans="1:3">
      <c r="A177" s="50" t="s">
        <v>358</v>
      </c>
      <c r="B177" s="123">
        <f>SELATAN!F355</f>
        <v>0</v>
      </c>
    </row>
    <row r="178" spans="1:3">
      <c r="A178" s="50" t="s">
        <v>359</v>
      </c>
      <c r="B178" s="123">
        <f>SELATAN!F356</f>
        <v>0</v>
      </c>
    </row>
    <row r="179" spans="1:3">
      <c r="A179" s="50" t="s">
        <v>360</v>
      </c>
      <c r="B179" s="123">
        <f>SELATAN!F357</f>
        <v>0</v>
      </c>
    </row>
    <row r="180" spans="1:3">
      <c r="A180" s="50" t="s">
        <v>361</v>
      </c>
      <c r="B180" s="123">
        <f>SELATAN!F358</f>
        <v>0</v>
      </c>
    </row>
    <row r="181" spans="1:3">
      <c r="A181" s="50" t="s">
        <v>362</v>
      </c>
      <c r="B181" s="123">
        <f>SELATAN!F359</f>
        <v>0</v>
      </c>
    </row>
    <row r="182" spans="1:3">
      <c r="A182" s="50" t="s">
        <v>363</v>
      </c>
      <c r="B182" s="123">
        <f>SELATAN!F360</f>
        <v>0</v>
      </c>
    </row>
    <row r="183" spans="1:3">
      <c r="A183" s="50" t="s">
        <v>364</v>
      </c>
      <c r="B183" s="123">
        <f>SELATAN!F361</f>
        <v>0</v>
      </c>
    </row>
    <row r="184" spans="1:3">
      <c r="A184" s="50" t="s">
        <v>365</v>
      </c>
      <c r="B184" s="123">
        <f>SELATAN!F362</f>
        <v>0</v>
      </c>
    </row>
    <row r="185" spans="1:3">
      <c r="A185" s="50" t="s">
        <v>366</v>
      </c>
      <c r="B185" s="123">
        <f>SELATAN!F363</f>
        <v>0</v>
      </c>
    </row>
    <row r="186" spans="1:3">
      <c r="A186" s="50" t="s">
        <v>367</v>
      </c>
      <c r="B186" s="123">
        <f>SELATAN!F364</f>
        <v>0</v>
      </c>
    </row>
    <row r="187" spans="1:3">
      <c r="A187" s="50" t="s">
        <v>368</v>
      </c>
      <c r="B187" s="123">
        <f>SELATAN!F365</f>
        <v>0</v>
      </c>
    </row>
    <row r="188" spans="1:3">
      <c r="A188" s="50" t="s">
        <v>369</v>
      </c>
      <c r="B188" s="123">
        <f>SELATAN!F366</f>
        <v>0</v>
      </c>
    </row>
    <row r="189" spans="1:3">
      <c r="A189" s="50" t="s">
        <v>370</v>
      </c>
      <c r="B189" s="123">
        <f>SELATAN!F367</f>
        <v>0</v>
      </c>
    </row>
    <row r="190" spans="1:3">
      <c r="A190" s="50" t="s">
        <v>371</v>
      </c>
      <c r="B190" s="123">
        <f>SELATAN!F368</f>
        <v>0</v>
      </c>
    </row>
    <row r="191" spans="1:3">
      <c r="B191" s="8"/>
    </row>
    <row r="192" spans="1:3" ht="28.5">
      <c r="A192" s="34" t="s">
        <v>271</v>
      </c>
      <c r="B192" s="34"/>
      <c r="C192" s="34"/>
    </row>
    <row r="194" spans="1:13" ht="21">
      <c r="A194" s="53" t="s">
        <v>9</v>
      </c>
      <c r="B194" s="46"/>
    </row>
    <row r="195" spans="1:13">
      <c r="A195" s="6"/>
      <c r="B195" s="9"/>
    </row>
    <row r="196" spans="1:13">
      <c r="B196" s="9" t="s">
        <v>14</v>
      </c>
      <c r="M196">
        <f>IF(OR(F196=0,H196=0),0,IF(OR(G196&lt;0.2,I196&lt;0.2),1,IF(G196=0.2,INDEX(egns_0.2,J196,L196),IF(G196=0.4,INDEX(egns_0.4,J196,L196),IF(G196=0.6,INDEX(egns_0.6,J196,L196),IF(G196=0.8,INDEX(egns_0.8,J196,L196),IF(G196=1,INDEX(egns_1,J196,L196),IF(G196=1.2,INDEX(egns_1.2,J196,L196),IF(G196=1.4,INDEX(egns_1.4,J196,L196),IF(G196=1.6,INDEX(egns_1.6,J196,L196),IF(G196&gt;=1.8,INDEX(egns_1.8,J196,L196))))))))))))</f>
        <v>0</v>
      </c>
    </row>
    <row r="197" spans="1:13" ht="15.75" thickBot="1">
      <c r="A197" s="9" t="s">
        <v>16</v>
      </c>
      <c r="B197" s="51" t="s">
        <v>17</v>
      </c>
    </row>
    <row r="198" spans="1:13" ht="30">
      <c r="A198" s="690" t="s">
        <v>18</v>
      </c>
      <c r="B198" s="692" t="s">
        <v>19</v>
      </c>
      <c r="D198" s="63" t="s">
        <v>2</v>
      </c>
      <c r="E198" s="65" t="s">
        <v>267</v>
      </c>
      <c r="F198" s="48" t="s">
        <v>22</v>
      </c>
      <c r="G198" s="702" t="s">
        <v>283</v>
      </c>
      <c r="H198" s="48" t="s">
        <v>23</v>
      </c>
      <c r="I198" s="702" t="s">
        <v>284</v>
      </c>
      <c r="J198" s="706" t="s">
        <v>285</v>
      </c>
      <c r="K198" s="48" t="s">
        <v>109</v>
      </c>
      <c r="L198" s="704" t="s">
        <v>286</v>
      </c>
      <c r="M198" s="696" t="s">
        <v>111</v>
      </c>
    </row>
    <row r="199" spans="1:13">
      <c r="A199" s="691"/>
      <c r="B199" s="693"/>
      <c r="D199" s="64"/>
      <c r="E199" s="66"/>
      <c r="F199" s="49" t="s">
        <v>108</v>
      </c>
      <c r="G199" s="703"/>
      <c r="H199" s="49" t="s">
        <v>110</v>
      </c>
      <c r="I199" s="703"/>
      <c r="J199" s="707"/>
      <c r="K199" s="52" t="s">
        <v>117</v>
      </c>
      <c r="L199" s="705"/>
      <c r="M199" s="697"/>
    </row>
    <row r="200" spans="1:13">
      <c r="A200" s="50" t="s">
        <v>193</v>
      </c>
      <c r="B200" s="123">
        <f>TIMUR!H374</f>
        <v>0</v>
      </c>
      <c r="D200" s="3">
        <v>1</v>
      </c>
      <c r="E200" s="50" t="s">
        <v>193</v>
      </c>
      <c r="F200" s="39">
        <f>TIMUR!T374</f>
        <v>0</v>
      </c>
      <c r="G200" s="39">
        <f>MROUND(F200,0.2)</f>
        <v>0</v>
      </c>
      <c r="H200" s="39">
        <f>TIMUR!U374</f>
        <v>0</v>
      </c>
      <c r="I200" s="39">
        <f>MROUND(H200,0.2)</f>
        <v>0</v>
      </c>
      <c r="J200" s="39">
        <f t="shared" ref="J200:J224" si="41">IF(I200=0, 0, MATCH(I200,eg_r2,1))</f>
        <v>0</v>
      </c>
      <c r="K200" s="39">
        <f>TIMUR!G374</f>
        <v>0</v>
      </c>
      <c r="L200" s="3">
        <f t="shared" ref="L200:L224" si="42">MATCH(K200,eg_degree,0)</f>
        <v>1</v>
      </c>
      <c r="M200" s="3">
        <f t="shared" ref="M200:M224" si="43">IF(OR(F200=0,H200=0),0,IF(OR(G200&lt;0.2,I200&lt;0.2),1,IF(G200=0.2,INDEX(egew_0.2,J200,L200),IF(G200=0.4,INDEX(egew_0.4,J200,L200),IF(G200=0.6,INDEX(egew_0.6,J200,L200),IF(G200=0.8,INDEX(egew_0.8,J200,L200),IF(G200=1,INDEX(egew_1,J200,L200),IF(G200=1.2,INDEX(egew_1.2,J200,L200),IF(G200=1.4,INDEX(egew_1.4,J200,L200),IF(G200=1.6,INDEX(egew_1.6,J200,L200),IF(G200&gt;=1.8,INDEX(egew_1.8,J200,L200))))))))))))</f>
        <v>0</v>
      </c>
    </row>
    <row r="201" spans="1:13">
      <c r="A201" s="50" t="s">
        <v>194</v>
      </c>
      <c r="B201" s="123">
        <f>TIMUR!H375</f>
        <v>0</v>
      </c>
      <c r="D201" s="3">
        <v>2</v>
      </c>
      <c r="E201" s="50" t="s">
        <v>194</v>
      </c>
      <c r="F201" s="39">
        <f>TIMUR!T375</f>
        <v>0</v>
      </c>
      <c r="G201" s="39">
        <f t="shared" ref="G201:G224" si="44">MROUND(F201,0.2)</f>
        <v>0</v>
      </c>
      <c r="H201" s="39">
        <f>TIMUR!U375</f>
        <v>0</v>
      </c>
      <c r="I201" s="39">
        <f t="shared" ref="I201:I224" si="45">MROUND(H201,0.2)</f>
        <v>0</v>
      </c>
      <c r="J201" s="39">
        <f t="shared" si="41"/>
        <v>0</v>
      </c>
      <c r="K201" s="39">
        <f>TIMUR!G375</f>
        <v>0</v>
      </c>
      <c r="L201" s="3">
        <f t="shared" si="42"/>
        <v>1</v>
      </c>
      <c r="M201" s="3">
        <f t="shared" si="43"/>
        <v>0</v>
      </c>
    </row>
    <row r="202" spans="1:13">
      <c r="A202" s="50" t="s">
        <v>195</v>
      </c>
      <c r="B202" s="123">
        <f>TIMUR!H376</f>
        <v>0</v>
      </c>
      <c r="D202" s="3">
        <v>3</v>
      </c>
      <c r="E202" s="50" t="s">
        <v>195</v>
      </c>
      <c r="F202" s="39">
        <f>TIMUR!T376</f>
        <v>0</v>
      </c>
      <c r="G202" s="39">
        <f t="shared" si="44"/>
        <v>0</v>
      </c>
      <c r="H202" s="39">
        <f>TIMUR!U376</f>
        <v>0</v>
      </c>
      <c r="I202" s="39">
        <f t="shared" si="45"/>
        <v>0</v>
      </c>
      <c r="J202" s="39">
        <f t="shared" si="41"/>
        <v>0</v>
      </c>
      <c r="K202" s="39">
        <f>TIMUR!G376</f>
        <v>0</v>
      </c>
      <c r="L202" s="3">
        <f t="shared" si="42"/>
        <v>1</v>
      </c>
      <c r="M202" s="3">
        <f t="shared" si="43"/>
        <v>0</v>
      </c>
    </row>
    <row r="203" spans="1:13">
      <c r="A203" s="50" t="s">
        <v>319</v>
      </c>
      <c r="B203" s="123">
        <f>TIMUR!H377</f>
        <v>0</v>
      </c>
      <c r="D203" s="3">
        <v>4</v>
      </c>
      <c r="E203" s="50" t="s">
        <v>319</v>
      </c>
      <c r="F203" s="39">
        <f>TIMUR!T377</f>
        <v>0</v>
      </c>
      <c r="G203" s="39">
        <f t="shared" si="44"/>
        <v>0</v>
      </c>
      <c r="H203" s="39">
        <f>TIMUR!U377</f>
        <v>0</v>
      </c>
      <c r="I203" s="39">
        <f t="shared" si="45"/>
        <v>0</v>
      </c>
      <c r="J203" s="39">
        <f t="shared" si="41"/>
        <v>0</v>
      </c>
      <c r="K203" s="39">
        <f>TIMUR!G377</f>
        <v>0</v>
      </c>
      <c r="L203" s="3">
        <f t="shared" si="42"/>
        <v>1</v>
      </c>
      <c r="M203" s="3">
        <f t="shared" si="43"/>
        <v>0</v>
      </c>
    </row>
    <row r="204" spans="1:13">
      <c r="A204" s="50" t="s">
        <v>320</v>
      </c>
      <c r="B204" s="123">
        <f>TIMUR!H378</f>
        <v>0</v>
      </c>
      <c r="D204" s="3">
        <v>5</v>
      </c>
      <c r="E204" s="50" t="s">
        <v>320</v>
      </c>
      <c r="F204" s="39">
        <f>TIMUR!T378</f>
        <v>0</v>
      </c>
      <c r="G204" s="39">
        <f t="shared" si="44"/>
        <v>0</v>
      </c>
      <c r="H204" s="39">
        <f>TIMUR!U378</f>
        <v>0</v>
      </c>
      <c r="I204" s="39">
        <f t="shared" si="45"/>
        <v>0</v>
      </c>
      <c r="J204" s="39">
        <f t="shared" si="41"/>
        <v>0</v>
      </c>
      <c r="K204" s="39">
        <f>TIMUR!G378</f>
        <v>0</v>
      </c>
      <c r="L204" s="3">
        <f t="shared" si="42"/>
        <v>1</v>
      </c>
      <c r="M204" s="3">
        <f t="shared" si="43"/>
        <v>0</v>
      </c>
    </row>
    <row r="205" spans="1:13">
      <c r="A205" s="50" t="s">
        <v>321</v>
      </c>
      <c r="B205" s="123">
        <f>TIMUR!H379</f>
        <v>0</v>
      </c>
      <c r="D205" s="3">
        <v>6</v>
      </c>
      <c r="E205" s="50" t="s">
        <v>321</v>
      </c>
      <c r="F205" s="39">
        <f>TIMUR!T379</f>
        <v>0</v>
      </c>
      <c r="G205" s="39">
        <f t="shared" si="44"/>
        <v>0</v>
      </c>
      <c r="H205" s="39">
        <f>TIMUR!U379</f>
        <v>0</v>
      </c>
      <c r="I205" s="39">
        <f t="shared" si="45"/>
        <v>0</v>
      </c>
      <c r="J205" s="39">
        <f t="shared" si="41"/>
        <v>0</v>
      </c>
      <c r="K205" s="39">
        <f>TIMUR!G379</f>
        <v>0</v>
      </c>
      <c r="L205" s="3">
        <f t="shared" si="42"/>
        <v>1</v>
      </c>
      <c r="M205" s="3">
        <f t="shared" si="43"/>
        <v>0</v>
      </c>
    </row>
    <row r="206" spans="1:13">
      <c r="A206" s="50" t="s">
        <v>322</v>
      </c>
      <c r="B206" s="123">
        <f>TIMUR!H380</f>
        <v>0</v>
      </c>
      <c r="D206" s="3">
        <v>7</v>
      </c>
      <c r="E206" s="50" t="s">
        <v>322</v>
      </c>
      <c r="F206" s="39">
        <f>TIMUR!T380</f>
        <v>0</v>
      </c>
      <c r="G206" s="39">
        <f t="shared" si="44"/>
        <v>0</v>
      </c>
      <c r="H206" s="39">
        <f>TIMUR!U380</f>
        <v>0</v>
      </c>
      <c r="I206" s="39">
        <f t="shared" si="45"/>
        <v>0</v>
      </c>
      <c r="J206" s="39">
        <f t="shared" si="41"/>
        <v>0</v>
      </c>
      <c r="K206" s="39">
        <f>TIMUR!G380</f>
        <v>0</v>
      </c>
      <c r="L206" s="3">
        <f t="shared" si="42"/>
        <v>1</v>
      </c>
      <c r="M206" s="3">
        <f t="shared" si="43"/>
        <v>0</v>
      </c>
    </row>
    <row r="207" spans="1:13">
      <c r="A207" s="50" t="s">
        <v>323</v>
      </c>
      <c r="B207" s="123">
        <f>TIMUR!H381</f>
        <v>0</v>
      </c>
      <c r="D207" s="3">
        <v>8</v>
      </c>
      <c r="E207" s="50" t="s">
        <v>323</v>
      </c>
      <c r="F207" s="39">
        <f>TIMUR!T381</f>
        <v>0</v>
      </c>
      <c r="G207" s="39">
        <f t="shared" si="44"/>
        <v>0</v>
      </c>
      <c r="H207" s="39">
        <f>TIMUR!U381</f>
        <v>0</v>
      </c>
      <c r="I207" s="39">
        <f t="shared" si="45"/>
        <v>0</v>
      </c>
      <c r="J207" s="39">
        <f t="shared" si="41"/>
        <v>0</v>
      </c>
      <c r="K207" s="39">
        <f>TIMUR!G381</f>
        <v>0</v>
      </c>
      <c r="L207" s="3">
        <f t="shared" si="42"/>
        <v>1</v>
      </c>
      <c r="M207" s="3">
        <f t="shared" si="43"/>
        <v>0</v>
      </c>
    </row>
    <row r="208" spans="1:13">
      <c r="A208" s="50" t="s">
        <v>324</v>
      </c>
      <c r="B208" s="123">
        <f>TIMUR!H382</f>
        <v>0</v>
      </c>
      <c r="D208" s="3">
        <v>9</v>
      </c>
      <c r="E208" s="50" t="s">
        <v>324</v>
      </c>
      <c r="F208" s="39">
        <f>TIMUR!T382</f>
        <v>0</v>
      </c>
      <c r="G208" s="39">
        <f t="shared" si="44"/>
        <v>0</v>
      </c>
      <c r="H208" s="39">
        <f>TIMUR!U382</f>
        <v>0</v>
      </c>
      <c r="I208" s="39">
        <f t="shared" si="45"/>
        <v>0</v>
      </c>
      <c r="J208" s="39">
        <f t="shared" si="41"/>
        <v>0</v>
      </c>
      <c r="K208" s="39">
        <f>TIMUR!G382</f>
        <v>0</v>
      </c>
      <c r="L208" s="3">
        <f t="shared" si="42"/>
        <v>1</v>
      </c>
      <c r="M208" s="3">
        <f t="shared" si="43"/>
        <v>0</v>
      </c>
    </row>
    <row r="209" spans="1:13">
      <c r="A209" s="50" t="s">
        <v>325</v>
      </c>
      <c r="B209" s="123">
        <f>TIMUR!H383</f>
        <v>0</v>
      </c>
      <c r="D209" s="3">
        <v>10</v>
      </c>
      <c r="E209" s="50" t="s">
        <v>325</v>
      </c>
      <c r="F209" s="39">
        <f>TIMUR!T383</f>
        <v>0</v>
      </c>
      <c r="G209" s="39">
        <f t="shared" si="44"/>
        <v>0</v>
      </c>
      <c r="H209" s="39">
        <f>TIMUR!U383</f>
        <v>0</v>
      </c>
      <c r="I209" s="39">
        <f t="shared" si="45"/>
        <v>0</v>
      </c>
      <c r="J209" s="39">
        <f t="shared" si="41"/>
        <v>0</v>
      </c>
      <c r="K209" s="39">
        <f>TIMUR!G383</f>
        <v>0</v>
      </c>
      <c r="L209" s="3">
        <f t="shared" si="42"/>
        <v>1</v>
      </c>
      <c r="M209" s="3">
        <f t="shared" si="43"/>
        <v>0</v>
      </c>
    </row>
    <row r="210" spans="1:13">
      <c r="A210" s="50" t="s">
        <v>372</v>
      </c>
      <c r="B210" s="123">
        <f>TIMUR!H384</f>
        <v>0</v>
      </c>
      <c r="D210" s="3">
        <v>11</v>
      </c>
      <c r="E210" s="50" t="s">
        <v>372</v>
      </c>
      <c r="F210" s="39">
        <f>TIMUR!T384</f>
        <v>0</v>
      </c>
      <c r="G210" s="39">
        <f t="shared" si="44"/>
        <v>0</v>
      </c>
      <c r="H210" s="39">
        <f>TIMUR!U384</f>
        <v>0</v>
      </c>
      <c r="I210" s="39">
        <f t="shared" si="45"/>
        <v>0</v>
      </c>
      <c r="J210" s="39">
        <f t="shared" si="41"/>
        <v>0</v>
      </c>
      <c r="K210" s="39">
        <f>TIMUR!G384</f>
        <v>0</v>
      </c>
      <c r="L210" s="3">
        <f t="shared" si="42"/>
        <v>1</v>
      </c>
      <c r="M210" s="3">
        <f t="shared" si="43"/>
        <v>0</v>
      </c>
    </row>
    <row r="211" spans="1:13">
      <c r="A211" s="50" t="s">
        <v>373</v>
      </c>
      <c r="B211" s="123">
        <f>TIMUR!H385</f>
        <v>0</v>
      </c>
      <c r="D211" s="3">
        <v>12</v>
      </c>
      <c r="E211" s="50" t="s">
        <v>373</v>
      </c>
      <c r="F211" s="39">
        <f>TIMUR!T385</f>
        <v>0</v>
      </c>
      <c r="G211" s="39">
        <f t="shared" si="44"/>
        <v>0</v>
      </c>
      <c r="H211" s="39">
        <f>TIMUR!U385</f>
        <v>0</v>
      </c>
      <c r="I211" s="39">
        <f t="shared" si="45"/>
        <v>0</v>
      </c>
      <c r="J211" s="39">
        <f t="shared" si="41"/>
        <v>0</v>
      </c>
      <c r="K211" s="39">
        <f>TIMUR!G385</f>
        <v>0</v>
      </c>
      <c r="L211" s="3">
        <f t="shared" si="42"/>
        <v>1</v>
      </c>
      <c r="M211" s="3">
        <f t="shared" si="43"/>
        <v>0</v>
      </c>
    </row>
    <row r="212" spans="1:13">
      <c r="A212" s="50" t="s">
        <v>374</v>
      </c>
      <c r="B212" s="123">
        <f>TIMUR!H386</f>
        <v>0</v>
      </c>
      <c r="D212" s="3">
        <v>13</v>
      </c>
      <c r="E212" s="50" t="s">
        <v>374</v>
      </c>
      <c r="F212" s="39">
        <f>TIMUR!T386</f>
        <v>0</v>
      </c>
      <c r="G212" s="39">
        <f t="shared" si="44"/>
        <v>0</v>
      </c>
      <c r="H212" s="39">
        <f>TIMUR!U386</f>
        <v>0</v>
      </c>
      <c r="I212" s="39">
        <f t="shared" si="45"/>
        <v>0</v>
      </c>
      <c r="J212" s="39">
        <f t="shared" si="41"/>
        <v>0</v>
      </c>
      <c r="K212" s="39">
        <f>TIMUR!G386</f>
        <v>0</v>
      </c>
      <c r="L212" s="3">
        <f t="shared" si="42"/>
        <v>1</v>
      </c>
      <c r="M212" s="3">
        <f t="shared" si="43"/>
        <v>0</v>
      </c>
    </row>
    <row r="213" spans="1:13">
      <c r="A213" s="50" t="s">
        <v>375</v>
      </c>
      <c r="B213" s="123">
        <f>TIMUR!H387</f>
        <v>0</v>
      </c>
      <c r="D213" s="3">
        <v>14</v>
      </c>
      <c r="E213" s="50" t="s">
        <v>375</v>
      </c>
      <c r="F213" s="39">
        <f>TIMUR!T387</f>
        <v>0</v>
      </c>
      <c r="G213" s="39">
        <f t="shared" si="44"/>
        <v>0</v>
      </c>
      <c r="H213" s="39">
        <f>TIMUR!U387</f>
        <v>0</v>
      </c>
      <c r="I213" s="39">
        <f t="shared" si="45"/>
        <v>0</v>
      </c>
      <c r="J213" s="39">
        <f t="shared" si="41"/>
        <v>0</v>
      </c>
      <c r="K213" s="39">
        <f>TIMUR!G387</f>
        <v>0</v>
      </c>
      <c r="L213" s="3">
        <f t="shared" si="42"/>
        <v>1</v>
      </c>
      <c r="M213" s="3">
        <f t="shared" si="43"/>
        <v>0</v>
      </c>
    </row>
    <row r="214" spans="1:13">
      <c r="A214" s="50" t="s">
        <v>376</v>
      </c>
      <c r="B214" s="123">
        <f>TIMUR!H388</f>
        <v>0</v>
      </c>
      <c r="D214" s="3">
        <v>15</v>
      </c>
      <c r="E214" s="50" t="s">
        <v>376</v>
      </c>
      <c r="F214" s="39">
        <f>TIMUR!T388</f>
        <v>0</v>
      </c>
      <c r="G214" s="39">
        <f t="shared" si="44"/>
        <v>0</v>
      </c>
      <c r="H214" s="39">
        <f>TIMUR!U388</f>
        <v>0</v>
      </c>
      <c r="I214" s="39">
        <f t="shared" si="45"/>
        <v>0</v>
      </c>
      <c r="J214" s="39">
        <f t="shared" si="41"/>
        <v>0</v>
      </c>
      <c r="K214" s="39">
        <f>TIMUR!G388</f>
        <v>0</v>
      </c>
      <c r="L214" s="3">
        <f t="shared" si="42"/>
        <v>1</v>
      </c>
      <c r="M214" s="3">
        <f t="shared" si="43"/>
        <v>0</v>
      </c>
    </row>
    <row r="215" spans="1:13">
      <c r="A215" s="50" t="s">
        <v>377</v>
      </c>
      <c r="B215" s="123">
        <f>TIMUR!H389</f>
        <v>0</v>
      </c>
      <c r="D215" s="3">
        <v>16</v>
      </c>
      <c r="E215" s="50" t="s">
        <v>377</v>
      </c>
      <c r="F215" s="39">
        <f>TIMUR!T389</f>
        <v>0</v>
      </c>
      <c r="G215" s="39">
        <f t="shared" si="44"/>
        <v>0</v>
      </c>
      <c r="H215" s="39">
        <f>TIMUR!U389</f>
        <v>0</v>
      </c>
      <c r="I215" s="39">
        <f t="shared" si="45"/>
        <v>0</v>
      </c>
      <c r="J215" s="39">
        <f t="shared" si="41"/>
        <v>0</v>
      </c>
      <c r="K215" s="39">
        <f>TIMUR!G389</f>
        <v>0</v>
      </c>
      <c r="L215" s="3">
        <f t="shared" si="42"/>
        <v>1</v>
      </c>
      <c r="M215" s="3">
        <f t="shared" si="43"/>
        <v>0</v>
      </c>
    </row>
    <row r="216" spans="1:13">
      <c r="A216" s="50" t="s">
        <v>378</v>
      </c>
      <c r="B216" s="123">
        <f>TIMUR!H390</f>
        <v>0</v>
      </c>
      <c r="D216" s="3">
        <v>17</v>
      </c>
      <c r="E216" s="50" t="s">
        <v>378</v>
      </c>
      <c r="F216" s="39">
        <f>TIMUR!T390</f>
        <v>0</v>
      </c>
      <c r="G216" s="39">
        <f t="shared" si="44"/>
        <v>0</v>
      </c>
      <c r="H216" s="39">
        <f>TIMUR!U390</f>
        <v>0</v>
      </c>
      <c r="I216" s="39">
        <f t="shared" si="45"/>
        <v>0</v>
      </c>
      <c r="J216" s="39">
        <f t="shared" si="41"/>
        <v>0</v>
      </c>
      <c r="K216" s="39">
        <f>TIMUR!G390</f>
        <v>0</v>
      </c>
      <c r="L216" s="3">
        <f t="shared" si="42"/>
        <v>1</v>
      </c>
      <c r="M216" s="3">
        <f t="shared" si="43"/>
        <v>0</v>
      </c>
    </row>
    <row r="217" spans="1:13">
      <c r="A217" s="50" t="s">
        <v>379</v>
      </c>
      <c r="B217" s="123">
        <f>TIMUR!H391</f>
        <v>0</v>
      </c>
      <c r="D217" s="3">
        <v>18</v>
      </c>
      <c r="E217" s="50" t="s">
        <v>379</v>
      </c>
      <c r="F217" s="39">
        <f>TIMUR!T391</f>
        <v>0</v>
      </c>
      <c r="G217" s="39">
        <f t="shared" si="44"/>
        <v>0</v>
      </c>
      <c r="H217" s="39">
        <f>TIMUR!U391</f>
        <v>0</v>
      </c>
      <c r="I217" s="39">
        <f t="shared" si="45"/>
        <v>0</v>
      </c>
      <c r="J217" s="39">
        <f t="shared" si="41"/>
        <v>0</v>
      </c>
      <c r="K217" s="39">
        <f>TIMUR!G391</f>
        <v>0</v>
      </c>
      <c r="L217" s="3">
        <f t="shared" si="42"/>
        <v>1</v>
      </c>
      <c r="M217" s="3">
        <f t="shared" si="43"/>
        <v>0</v>
      </c>
    </row>
    <row r="218" spans="1:13">
      <c r="A218" s="50" t="s">
        <v>380</v>
      </c>
      <c r="B218" s="123">
        <f>TIMUR!H392</f>
        <v>0</v>
      </c>
      <c r="D218" s="3">
        <v>19</v>
      </c>
      <c r="E218" s="50" t="s">
        <v>380</v>
      </c>
      <c r="F218" s="39">
        <f>TIMUR!T392</f>
        <v>0</v>
      </c>
      <c r="G218" s="39">
        <f t="shared" si="44"/>
        <v>0</v>
      </c>
      <c r="H218" s="39">
        <f>TIMUR!U392</f>
        <v>0</v>
      </c>
      <c r="I218" s="39">
        <f t="shared" si="45"/>
        <v>0</v>
      </c>
      <c r="J218" s="39">
        <f t="shared" si="41"/>
        <v>0</v>
      </c>
      <c r="K218" s="39">
        <f>TIMUR!G392</f>
        <v>0</v>
      </c>
      <c r="L218" s="3">
        <f t="shared" si="42"/>
        <v>1</v>
      </c>
      <c r="M218" s="3">
        <f t="shared" si="43"/>
        <v>0</v>
      </c>
    </row>
    <row r="219" spans="1:13">
      <c r="A219" s="50" t="s">
        <v>381</v>
      </c>
      <c r="B219" s="123">
        <f>TIMUR!H393</f>
        <v>0</v>
      </c>
      <c r="D219" s="3">
        <v>20</v>
      </c>
      <c r="E219" s="50" t="s">
        <v>381</v>
      </c>
      <c r="F219" s="39">
        <f>TIMUR!T393</f>
        <v>0</v>
      </c>
      <c r="G219" s="39">
        <f t="shared" si="44"/>
        <v>0</v>
      </c>
      <c r="H219" s="39">
        <f>TIMUR!U393</f>
        <v>0</v>
      </c>
      <c r="I219" s="39">
        <f t="shared" si="45"/>
        <v>0</v>
      </c>
      <c r="J219" s="39">
        <f t="shared" si="41"/>
        <v>0</v>
      </c>
      <c r="K219" s="39">
        <f>TIMUR!G393</f>
        <v>0</v>
      </c>
      <c r="L219" s="3">
        <f t="shared" si="42"/>
        <v>1</v>
      </c>
      <c r="M219" s="3">
        <f t="shared" si="43"/>
        <v>0</v>
      </c>
    </row>
    <row r="220" spans="1:13">
      <c r="A220" s="50" t="s">
        <v>382</v>
      </c>
      <c r="B220" s="123">
        <f>TIMUR!H394</f>
        <v>0</v>
      </c>
      <c r="D220" s="3">
        <v>21</v>
      </c>
      <c r="E220" s="50" t="s">
        <v>382</v>
      </c>
      <c r="F220" s="39">
        <f>TIMUR!T394</f>
        <v>0</v>
      </c>
      <c r="G220" s="39">
        <f t="shared" si="44"/>
        <v>0</v>
      </c>
      <c r="H220" s="39">
        <f>TIMUR!U394</f>
        <v>0</v>
      </c>
      <c r="I220" s="39">
        <f t="shared" si="45"/>
        <v>0</v>
      </c>
      <c r="J220" s="39">
        <f t="shared" si="41"/>
        <v>0</v>
      </c>
      <c r="K220" s="39">
        <f>TIMUR!G394</f>
        <v>0</v>
      </c>
      <c r="L220" s="3">
        <f t="shared" si="42"/>
        <v>1</v>
      </c>
      <c r="M220" s="3">
        <f t="shared" si="43"/>
        <v>0</v>
      </c>
    </row>
    <row r="221" spans="1:13">
      <c r="A221" s="50" t="s">
        <v>383</v>
      </c>
      <c r="B221" s="123">
        <f>TIMUR!H395</f>
        <v>0</v>
      </c>
      <c r="D221" s="3">
        <v>22</v>
      </c>
      <c r="E221" s="50" t="s">
        <v>383</v>
      </c>
      <c r="F221" s="39">
        <f>TIMUR!T395</f>
        <v>0</v>
      </c>
      <c r="G221" s="39">
        <f t="shared" si="44"/>
        <v>0</v>
      </c>
      <c r="H221" s="39">
        <f>TIMUR!U395</f>
        <v>0</v>
      </c>
      <c r="I221" s="39">
        <f t="shared" si="45"/>
        <v>0</v>
      </c>
      <c r="J221" s="39">
        <f t="shared" si="41"/>
        <v>0</v>
      </c>
      <c r="K221" s="39">
        <f>TIMUR!G395</f>
        <v>0</v>
      </c>
      <c r="L221" s="3">
        <f t="shared" si="42"/>
        <v>1</v>
      </c>
      <c r="M221" s="3">
        <f t="shared" si="43"/>
        <v>0</v>
      </c>
    </row>
    <row r="222" spans="1:13">
      <c r="A222" s="50" t="s">
        <v>384</v>
      </c>
      <c r="B222" s="123">
        <f>TIMUR!H396</f>
        <v>0</v>
      </c>
      <c r="D222" s="3">
        <v>23</v>
      </c>
      <c r="E222" s="50" t="s">
        <v>384</v>
      </c>
      <c r="F222" s="39">
        <f>TIMUR!T396</f>
        <v>0</v>
      </c>
      <c r="G222" s="39">
        <f t="shared" si="44"/>
        <v>0</v>
      </c>
      <c r="H222" s="39">
        <f>TIMUR!U396</f>
        <v>0</v>
      </c>
      <c r="I222" s="39">
        <f t="shared" si="45"/>
        <v>0</v>
      </c>
      <c r="J222" s="39">
        <f t="shared" si="41"/>
        <v>0</v>
      </c>
      <c r="K222" s="39">
        <f>TIMUR!G396</f>
        <v>0</v>
      </c>
      <c r="L222" s="3">
        <f t="shared" si="42"/>
        <v>1</v>
      </c>
      <c r="M222" s="3">
        <f t="shared" si="43"/>
        <v>0</v>
      </c>
    </row>
    <row r="223" spans="1:13">
      <c r="A223" s="50" t="s">
        <v>385</v>
      </c>
      <c r="B223" s="123">
        <f>TIMUR!H397</f>
        <v>0</v>
      </c>
      <c r="D223" s="3">
        <v>24</v>
      </c>
      <c r="E223" s="50" t="s">
        <v>385</v>
      </c>
      <c r="F223" s="39">
        <f>TIMUR!T397</f>
        <v>0</v>
      </c>
      <c r="G223" s="39">
        <f t="shared" si="44"/>
        <v>0</v>
      </c>
      <c r="H223" s="39">
        <f>TIMUR!U397</f>
        <v>0</v>
      </c>
      <c r="I223" s="39">
        <f t="shared" si="45"/>
        <v>0</v>
      </c>
      <c r="J223" s="39">
        <f t="shared" si="41"/>
        <v>0</v>
      </c>
      <c r="K223" s="39">
        <f>TIMUR!G397</f>
        <v>0</v>
      </c>
      <c r="L223" s="3">
        <f t="shared" si="42"/>
        <v>1</v>
      </c>
      <c r="M223" s="3">
        <f t="shared" si="43"/>
        <v>0</v>
      </c>
    </row>
    <row r="224" spans="1:13">
      <c r="A224" s="50" t="s">
        <v>386</v>
      </c>
      <c r="B224" s="123">
        <f>TIMUR!H398</f>
        <v>0</v>
      </c>
      <c r="D224" s="3">
        <v>25</v>
      </c>
      <c r="E224" s="50" t="s">
        <v>386</v>
      </c>
      <c r="F224" s="39">
        <f>TIMUR!T398</f>
        <v>0</v>
      </c>
      <c r="G224" s="39">
        <f t="shared" si="44"/>
        <v>0</v>
      </c>
      <c r="H224" s="39">
        <f>TIMUR!U398</f>
        <v>0</v>
      </c>
      <c r="I224" s="39">
        <f t="shared" si="45"/>
        <v>0</v>
      </c>
      <c r="J224" s="39">
        <f t="shared" si="41"/>
        <v>0</v>
      </c>
      <c r="K224" s="39">
        <f>TIMUR!G398</f>
        <v>0</v>
      </c>
      <c r="L224" s="3">
        <f t="shared" si="42"/>
        <v>1</v>
      </c>
      <c r="M224" s="3">
        <f t="shared" si="43"/>
        <v>0</v>
      </c>
    </row>
    <row r="225" spans="1:2">
      <c r="A225" s="50" t="s">
        <v>187</v>
      </c>
      <c r="B225" s="123">
        <f>TIMUR!F314</f>
        <v>0</v>
      </c>
    </row>
    <row r="226" spans="1:2">
      <c r="A226" s="50" t="s">
        <v>188</v>
      </c>
      <c r="B226" s="123">
        <f>TIMUR!F315</f>
        <v>0</v>
      </c>
    </row>
    <row r="227" spans="1:2">
      <c r="A227" s="50" t="s">
        <v>189</v>
      </c>
      <c r="B227" s="123">
        <f>TIMUR!F316</f>
        <v>0</v>
      </c>
    </row>
    <row r="228" spans="1:2">
      <c r="A228" s="50" t="s">
        <v>305</v>
      </c>
      <c r="B228" s="123">
        <f>TIMUR!F317</f>
        <v>0</v>
      </c>
    </row>
    <row r="229" spans="1:2">
      <c r="A229" s="50" t="s">
        <v>306</v>
      </c>
      <c r="B229" s="123">
        <f>TIMUR!F318</f>
        <v>0</v>
      </c>
    </row>
    <row r="230" spans="1:2">
      <c r="A230" s="50" t="s">
        <v>307</v>
      </c>
      <c r="B230" s="123">
        <f>TIMUR!F319</f>
        <v>0</v>
      </c>
    </row>
    <row r="231" spans="1:2">
      <c r="A231" s="50" t="s">
        <v>308</v>
      </c>
      <c r="B231" s="123">
        <f>TIMUR!F320</f>
        <v>0</v>
      </c>
    </row>
    <row r="232" spans="1:2">
      <c r="A232" s="50" t="s">
        <v>309</v>
      </c>
      <c r="B232" s="123">
        <f>TIMUR!F321</f>
        <v>0</v>
      </c>
    </row>
    <row r="233" spans="1:2">
      <c r="A233" s="50" t="s">
        <v>310</v>
      </c>
      <c r="B233" s="123">
        <f>TIMUR!F322</f>
        <v>0</v>
      </c>
    </row>
    <row r="234" spans="1:2">
      <c r="A234" s="50" t="s">
        <v>311</v>
      </c>
      <c r="B234" s="123">
        <f>TIMUR!F323</f>
        <v>0</v>
      </c>
    </row>
    <row r="235" spans="1:2">
      <c r="A235" s="50" t="s">
        <v>342</v>
      </c>
      <c r="B235" s="123">
        <f>TIMUR!F324</f>
        <v>0</v>
      </c>
    </row>
    <row r="236" spans="1:2">
      <c r="A236" s="50" t="s">
        <v>343</v>
      </c>
      <c r="B236" s="123">
        <f>TIMUR!F325</f>
        <v>0</v>
      </c>
    </row>
    <row r="237" spans="1:2">
      <c r="A237" s="50" t="s">
        <v>344</v>
      </c>
      <c r="B237" s="123">
        <f>TIMUR!F326</f>
        <v>0</v>
      </c>
    </row>
    <row r="238" spans="1:2">
      <c r="A238" s="50" t="s">
        <v>345</v>
      </c>
      <c r="B238" s="123">
        <f>TIMUR!F327</f>
        <v>0</v>
      </c>
    </row>
    <row r="239" spans="1:2">
      <c r="A239" s="50" t="s">
        <v>346</v>
      </c>
      <c r="B239" s="123">
        <f>TIMUR!F328</f>
        <v>0</v>
      </c>
    </row>
    <row r="240" spans="1:2">
      <c r="A240" s="50" t="s">
        <v>347</v>
      </c>
      <c r="B240" s="123">
        <f>TIMUR!F329</f>
        <v>0</v>
      </c>
    </row>
    <row r="241" spans="1:2">
      <c r="A241" s="50" t="s">
        <v>348</v>
      </c>
      <c r="B241" s="123">
        <f>TIMUR!F330</f>
        <v>0</v>
      </c>
    </row>
    <row r="242" spans="1:2">
      <c r="A242" s="50" t="s">
        <v>349</v>
      </c>
      <c r="B242" s="123">
        <f>TIMUR!F331</f>
        <v>0</v>
      </c>
    </row>
    <row r="243" spans="1:2">
      <c r="A243" s="50" t="s">
        <v>350</v>
      </c>
      <c r="B243" s="123">
        <f>TIMUR!F332</f>
        <v>0</v>
      </c>
    </row>
    <row r="244" spans="1:2">
      <c r="A244" s="50" t="s">
        <v>351</v>
      </c>
      <c r="B244" s="123">
        <f>TIMUR!F333</f>
        <v>0</v>
      </c>
    </row>
    <row r="245" spans="1:2">
      <c r="A245" s="50" t="s">
        <v>352</v>
      </c>
      <c r="B245" s="123">
        <f>TIMUR!F334</f>
        <v>0</v>
      </c>
    </row>
    <row r="246" spans="1:2">
      <c r="A246" s="50" t="s">
        <v>353</v>
      </c>
      <c r="B246" s="123">
        <f>TIMUR!F335</f>
        <v>0</v>
      </c>
    </row>
    <row r="247" spans="1:2">
      <c r="A247" s="50" t="s">
        <v>354</v>
      </c>
      <c r="B247" s="123">
        <f>TIMUR!F336</f>
        <v>0</v>
      </c>
    </row>
    <row r="248" spans="1:2">
      <c r="A248" s="50" t="s">
        <v>355</v>
      </c>
      <c r="B248" s="123">
        <f>TIMUR!F337</f>
        <v>0</v>
      </c>
    </row>
    <row r="249" spans="1:2">
      <c r="A249" s="50" t="s">
        <v>356</v>
      </c>
      <c r="B249" s="123">
        <f>TIMUR!F338</f>
        <v>0</v>
      </c>
    </row>
    <row r="250" spans="1:2">
      <c r="A250" s="50" t="s">
        <v>190</v>
      </c>
      <c r="B250" s="123">
        <f>TIMUR!F344</f>
        <v>0</v>
      </c>
    </row>
    <row r="251" spans="1:2">
      <c r="A251" s="50" t="s">
        <v>191</v>
      </c>
      <c r="B251" s="123">
        <f>TIMUR!F345</f>
        <v>0</v>
      </c>
    </row>
    <row r="252" spans="1:2">
      <c r="A252" s="50" t="s">
        <v>192</v>
      </c>
      <c r="B252" s="123">
        <f>TIMUR!F346</f>
        <v>0</v>
      </c>
    </row>
    <row r="253" spans="1:2">
      <c r="A253" s="50" t="s">
        <v>312</v>
      </c>
      <c r="B253" s="123">
        <f>TIMUR!F347</f>
        <v>0</v>
      </c>
    </row>
    <row r="254" spans="1:2">
      <c r="A254" s="50" t="s">
        <v>313</v>
      </c>
      <c r="B254" s="123">
        <f>TIMUR!F348</f>
        <v>0</v>
      </c>
    </row>
    <row r="255" spans="1:2">
      <c r="A255" s="50" t="s">
        <v>314</v>
      </c>
      <c r="B255" s="123">
        <f>TIMUR!F349</f>
        <v>0</v>
      </c>
    </row>
    <row r="256" spans="1:2">
      <c r="A256" s="50" t="s">
        <v>315</v>
      </c>
      <c r="B256" s="123">
        <f>TIMUR!F350</f>
        <v>0</v>
      </c>
    </row>
    <row r="257" spans="1:2">
      <c r="A257" s="50" t="s">
        <v>316</v>
      </c>
      <c r="B257" s="123">
        <f>TIMUR!F351</f>
        <v>0</v>
      </c>
    </row>
    <row r="258" spans="1:2">
      <c r="A258" s="50" t="s">
        <v>317</v>
      </c>
      <c r="B258" s="123">
        <f>TIMUR!F352</f>
        <v>0</v>
      </c>
    </row>
    <row r="259" spans="1:2">
      <c r="A259" s="50" t="s">
        <v>318</v>
      </c>
      <c r="B259" s="123">
        <f>TIMUR!F353</f>
        <v>0</v>
      </c>
    </row>
    <row r="260" spans="1:2">
      <c r="A260" s="50" t="s">
        <v>357</v>
      </c>
      <c r="B260" s="123">
        <f>TIMUR!F354</f>
        <v>0</v>
      </c>
    </row>
    <row r="261" spans="1:2">
      <c r="A261" s="50" t="s">
        <v>358</v>
      </c>
      <c r="B261" s="123">
        <f>TIMUR!F355</f>
        <v>0</v>
      </c>
    </row>
    <row r="262" spans="1:2">
      <c r="A262" s="50" t="s">
        <v>359</v>
      </c>
      <c r="B262" s="123">
        <f>TIMUR!F356</f>
        <v>0</v>
      </c>
    </row>
    <row r="263" spans="1:2">
      <c r="A263" s="50" t="s">
        <v>360</v>
      </c>
      <c r="B263" s="123">
        <f>TIMUR!F357</f>
        <v>0</v>
      </c>
    </row>
    <row r="264" spans="1:2">
      <c r="A264" s="50" t="s">
        <v>361</v>
      </c>
      <c r="B264" s="123">
        <f>TIMUR!F358</f>
        <v>0</v>
      </c>
    </row>
    <row r="265" spans="1:2">
      <c r="A265" s="50" t="s">
        <v>362</v>
      </c>
      <c r="B265" s="123">
        <f>TIMUR!F359</f>
        <v>0</v>
      </c>
    </row>
    <row r="266" spans="1:2">
      <c r="A266" s="50" t="s">
        <v>363</v>
      </c>
      <c r="B266" s="123">
        <f>TIMUR!F360</f>
        <v>0</v>
      </c>
    </row>
    <row r="267" spans="1:2">
      <c r="A267" s="50" t="s">
        <v>364</v>
      </c>
      <c r="B267" s="123">
        <f>TIMUR!F361</f>
        <v>0</v>
      </c>
    </row>
    <row r="268" spans="1:2">
      <c r="A268" s="50" t="s">
        <v>365</v>
      </c>
      <c r="B268" s="123">
        <f>TIMUR!F362</f>
        <v>0</v>
      </c>
    </row>
    <row r="269" spans="1:2">
      <c r="A269" s="50" t="s">
        <v>366</v>
      </c>
      <c r="B269" s="123">
        <f>TIMUR!F363</f>
        <v>0</v>
      </c>
    </row>
    <row r="270" spans="1:2">
      <c r="A270" s="50" t="s">
        <v>367</v>
      </c>
      <c r="B270" s="123">
        <f>TIMUR!F364</f>
        <v>0</v>
      </c>
    </row>
    <row r="271" spans="1:2">
      <c r="A271" s="50" t="s">
        <v>368</v>
      </c>
      <c r="B271" s="123">
        <f>TIMUR!F365</f>
        <v>0</v>
      </c>
    </row>
    <row r="272" spans="1:2">
      <c r="A272" s="50" t="s">
        <v>369</v>
      </c>
      <c r="B272" s="123">
        <f>TIMUR!F366</f>
        <v>0</v>
      </c>
    </row>
    <row r="273" spans="1:13">
      <c r="A273" s="50" t="s">
        <v>370</v>
      </c>
      <c r="B273" s="123">
        <f>TIMUR!F367</f>
        <v>0</v>
      </c>
    </row>
    <row r="274" spans="1:13">
      <c r="A274" s="50" t="s">
        <v>371</v>
      </c>
      <c r="B274" s="123">
        <f>TIMUR!F368</f>
        <v>0</v>
      </c>
    </row>
    <row r="276" spans="1:13" ht="28.5">
      <c r="A276" s="34" t="s">
        <v>272</v>
      </c>
      <c r="B276" s="34"/>
      <c r="C276" s="34"/>
    </row>
    <row r="278" spans="1:13" ht="21">
      <c r="A278" s="53" t="s">
        <v>9</v>
      </c>
      <c r="B278" s="46"/>
    </row>
    <row r="279" spans="1:13">
      <c r="A279" s="6"/>
      <c r="B279" s="9"/>
    </row>
    <row r="280" spans="1:13">
      <c r="B280" s="9" t="s">
        <v>14</v>
      </c>
    </row>
    <row r="281" spans="1:13" ht="15.75" thickBot="1">
      <c r="A281" s="9" t="s">
        <v>16</v>
      </c>
      <c r="B281" s="51" t="s">
        <v>17</v>
      </c>
    </row>
    <row r="282" spans="1:13" ht="30">
      <c r="A282" s="690" t="s">
        <v>18</v>
      </c>
      <c r="B282" s="692" t="s">
        <v>19</v>
      </c>
      <c r="D282" s="63" t="s">
        <v>2</v>
      </c>
      <c r="E282" s="65" t="s">
        <v>267</v>
      </c>
      <c r="F282" s="48" t="s">
        <v>22</v>
      </c>
      <c r="G282" s="702" t="s">
        <v>283</v>
      </c>
      <c r="H282" s="48" t="s">
        <v>23</v>
      </c>
      <c r="I282" s="702" t="s">
        <v>284</v>
      </c>
      <c r="J282" s="706" t="s">
        <v>285</v>
      </c>
      <c r="K282" s="48" t="s">
        <v>109</v>
      </c>
      <c r="L282" s="704" t="s">
        <v>286</v>
      </c>
      <c r="M282" s="696" t="s">
        <v>111</v>
      </c>
    </row>
    <row r="283" spans="1:13">
      <c r="A283" s="691"/>
      <c r="B283" s="693"/>
      <c r="D283" s="64"/>
      <c r="E283" s="66"/>
      <c r="F283" s="49" t="s">
        <v>108</v>
      </c>
      <c r="G283" s="703"/>
      <c r="H283" s="49" t="s">
        <v>110</v>
      </c>
      <c r="I283" s="703"/>
      <c r="J283" s="707"/>
      <c r="K283" s="52" t="s">
        <v>117</v>
      </c>
      <c r="L283" s="705"/>
      <c r="M283" s="697"/>
    </row>
    <row r="284" spans="1:13">
      <c r="A284" s="50" t="s">
        <v>193</v>
      </c>
      <c r="B284" s="123">
        <f>BARAT!H374</f>
        <v>0</v>
      </c>
      <c r="D284" s="3">
        <v>1</v>
      </c>
      <c r="E284" s="50" t="s">
        <v>193</v>
      </c>
      <c r="F284" s="39">
        <f>BARAT!T374</f>
        <v>0</v>
      </c>
      <c r="G284" s="39">
        <f>MROUND(F284,0.2)</f>
        <v>0</v>
      </c>
      <c r="H284" s="39">
        <f>BARAT!U374</f>
        <v>0</v>
      </c>
      <c r="I284" s="39">
        <f>MROUND(H284,0.2)</f>
        <v>0</v>
      </c>
      <c r="J284" s="39">
        <f t="shared" ref="J284:J308" si="46">IF(I284=0, 0, MATCH(I284,eg_r2,1))</f>
        <v>0</v>
      </c>
      <c r="K284" s="39">
        <f>BARAT!G374</f>
        <v>0</v>
      </c>
      <c r="L284" s="3">
        <f t="shared" ref="L284:L308" si="47">MATCH(K284,eg_degree,0)</f>
        <v>1</v>
      </c>
      <c r="M284" s="3">
        <f t="shared" ref="M284:M308" si="48">IF(OR(F284=0,H284=0),0,IF(OR(G284&lt;0.2,I284&lt;0.2),1,IF(G284=0.2,INDEX(egew_0.2,J284,L284),IF(G284=0.4,INDEX(egew_0.4,J284,L284),IF(G284=0.6,INDEX(egew_0.6,J284,L284),IF(G284=0.8,INDEX(egew_0.8,J284,L284),IF(G284=1,INDEX(egew_1,J284,L284),IF(G284=1.2,INDEX(egew_1.2,J284,L284),IF(G284=1.4,INDEX(egew_1.4,J284,L284),IF(G284=1.6,INDEX(egew_1.6,J284,L284),IF(G284&gt;=1.8,INDEX(egew_1.8,J284,L284))))))))))))</f>
        <v>0</v>
      </c>
    </row>
    <row r="285" spans="1:13">
      <c r="A285" s="50" t="s">
        <v>194</v>
      </c>
      <c r="B285" s="123">
        <f>BARAT!H375</f>
        <v>0</v>
      </c>
      <c r="D285" s="3">
        <v>2</v>
      </c>
      <c r="E285" s="50" t="s">
        <v>194</v>
      </c>
      <c r="F285" s="39">
        <f>BARAT!T375</f>
        <v>0</v>
      </c>
      <c r="G285" s="39">
        <f t="shared" ref="G285:G308" si="49">MROUND(F285,0.2)</f>
        <v>0</v>
      </c>
      <c r="H285" s="39">
        <f>BARAT!U375</f>
        <v>0</v>
      </c>
      <c r="I285" s="39">
        <f t="shared" ref="I285:I308" si="50">MROUND(H285,0.2)</f>
        <v>0</v>
      </c>
      <c r="J285" s="39">
        <f t="shared" si="46"/>
        <v>0</v>
      </c>
      <c r="K285" s="39">
        <f>BARAT!G375</f>
        <v>0</v>
      </c>
      <c r="L285" s="3">
        <f t="shared" si="47"/>
        <v>1</v>
      </c>
      <c r="M285" s="3">
        <f t="shared" si="48"/>
        <v>0</v>
      </c>
    </row>
    <row r="286" spans="1:13">
      <c r="A286" s="50" t="s">
        <v>195</v>
      </c>
      <c r="B286" s="123">
        <f>BARAT!H376</f>
        <v>0</v>
      </c>
      <c r="D286" s="3">
        <v>3</v>
      </c>
      <c r="E286" s="50" t="s">
        <v>195</v>
      </c>
      <c r="F286" s="39">
        <f>BARAT!T376</f>
        <v>0</v>
      </c>
      <c r="G286" s="39">
        <f t="shared" si="49"/>
        <v>0</v>
      </c>
      <c r="H286" s="39">
        <f>BARAT!U376</f>
        <v>0</v>
      </c>
      <c r="I286" s="39">
        <f t="shared" si="50"/>
        <v>0</v>
      </c>
      <c r="J286" s="39">
        <f t="shared" si="46"/>
        <v>0</v>
      </c>
      <c r="K286" s="39">
        <f>BARAT!G376</f>
        <v>0</v>
      </c>
      <c r="L286" s="3">
        <f t="shared" si="47"/>
        <v>1</v>
      </c>
      <c r="M286" s="3">
        <f t="shared" si="48"/>
        <v>0</v>
      </c>
    </row>
    <row r="287" spans="1:13">
      <c r="A287" s="50" t="s">
        <v>319</v>
      </c>
      <c r="B287" s="123">
        <f>BARAT!H377</f>
        <v>0</v>
      </c>
      <c r="D287" s="3">
        <v>4</v>
      </c>
      <c r="E287" s="50" t="s">
        <v>319</v>
      </c>
      <c r="F287" s="39">
        <f>BARAT!T377</f>
        <v>0</v>
      </c>
      <c r="G287" s="39">
        <f t="shared" si="49"/>
        <v>0</v>
      </c>
      <c r="H287" s="39">
        <f>BARAT!U377</f>
        <v>0</v>
      </c>
      <c r="I287" s="39">
        <f t="shared" si="50"/>
        <v>0</v>
      </c>
      <c r="J287" s="39">
        <f t="shared" si="46"/>
        <v>0</v>
      </c>
      <c r="K287" s="39">
        <f>BARAT!G377</f>
        <v>0</v>
      </c>
      <c r="L287" s="3">
        <f t="shared" si="47"/>
        <v>1</v>
      </c>
      <c r="M287" s="3">
        <f t="shared" si="48"/>
        <v>0</v>
      </c>
    </row>
    <row r="288" spans="1:13">
      <c r="A288" s="50" t="s">
        <v>320</v>
      </c>
      <c r="B288" s="123">
        <f>BARAT!H378</f>
        <v>0</v>
      </c>
      <c r="D288" s="3">
        <v>5</v>
      </c>
      <c r="E288" s="50" t="s">
        <v>320</v>
      </c>
      <c r="F288" s="39">
        <f>BARAT!T378</f>
        <v>0</v>
      </c>
      <c r="G288" s="39">
        <f t="shared" si="49"/>
        <v>0</v>
      </c>
      <c r="H288" s="39">
        <f>BARAT!U378</f>
        <v>0</v>
      </c>
      <c r="I288" s="39">
        <f t="shared" si="50"/>
        <v>0</v>
      </c>
      <c r="J288" s="39">
        <f t="shared" si="46"/>
        <v>0</v>
      </c>
      <c r="K288" s="39">
        <f>BARAT!G378</f>
        <v>0</v>
      </c>
      <c r="L288" s="3">
        <f t="shared" si="47"/>
        <v>1</v>
      </c>
      <c r="M288" s="3">
        <f t="shared" si="48"/>
        <v>0</v>
      </c>
    </row>
    <row r="289" spans="1:13">
      <c r="A289" s="50" t="s">
        <v>321</v>
      </c>
      <c r="B289" s="123">
        <f>BARAT!H379</f>
        <v>0</v>
      </c>
      <c r="D289" s="3">
        <v>6</v>
      </c>
      <c r="E289" s="50" t="s">
        <v>321</v>
      </c>
      <c r="F289" s="39">
        <f>BARAT!T379</f>
        <v>0</v>
      </c>
      <c r="G289" s="39">
        <f t="shared" si="49"/>
        <v>0</v>
      </c>
      <c r="H289" s="39">
        <f>BARAT!U379</f>
        <v>0</v>
      </c>
      <c r="I289" s="39">
        <f t="shared" si="50"/>
        <v>0</v>
      </c>
      <c r="J289" s="39">
        <f t="shared" si="46"/>
        <v>0</v>
      </c>
      <c r="K289" s="39">
        <f>BARAT!G379</f>
        <v>0</v>
      </c>
      <c r="L289" s="3">
        <f t="shared" si="47"/>
        <v>1</v>
      </c>
      <c r="M289" s="3">
        <f t="shared" si="48"/>
        <v>0</v>
      </c>
    </row>
    <row r="290" spans="1:13">
      <c r="A290" s="50" t="s">
        <v>322</v>
      </c>
      <c r="B290" s="123">
        <f>BARAT!H380</f>
        <v>0</v>
      </c>
      <c r="D290" s="3">
        <v>7</v>
      </c>
      <c r="E290" s="50" t="s">
        <v>322</v>
      </c>
      <c r="F290" s="39">
        <f>BARAT!T380</f>
        <v>0</v>
      </c>
      <c r="G290" s="39">
        <f t="shared" si="49"/>
        <v>0</v>
      </c>
      <c r="H290" s="39">
        <f>BARAT!U380</f>
        <v>0</v>
      </c>
      <c r="I290" s="39">
        <f t="shared" si="50"/>
        <v>0</v>
      </c>
      <c r="J290" s="39">
        <f t="shared" si="46"/>
        <v>0</v>
      </c>
      <c r="K290" s="39">
        <f>BARAT!G380</f>
        <v>0</v>
      </c>
      <c r="L290" s="3">
        <f t="shared" si="47"/>
        <v>1</v>
      </c>
      <c r="M290" s="3">
        <f t="shared" si="48"/>
        <v>0</v>
      </c>
    </row>
    <row r="291" spans="1:13">
      <c r="A291" s="50" t="s">
        <v>323</v>
      </c>
      <c r="B291" s="123">
        <f>BARAT!H381</f>
        <v>0</v>
      </c>
      <c r="D291" s="3">
        <v>8</v>
      </c>
      <c r="E291" s="50" t="s">
        <v>323</v>
      </c>
      <c r="F291" s="39">
        <f>BARAT!T381</f>
        <v>0</v>
      </c>
      <c r="G291" s="39">
        <f t="shared" si="49"/>
        <v>0</v>
      </c>
      <c r="H291" s="39">
        <f>BARAT!U381</f>
        <v>0</v>
      </c>
      <c r="I291" s="39">
        <f t="shared" si="50"/>
        <v>0</v>
      </c>
      <c r="J291" s="39">
        <f t="shared" si="46"/>
        <v>0</v>
      </c>
      <c r="K291" s="39">
        <f>BARAT!G381</f>
        <v>0</v>
      </c>
      <c r="L291" s="3">
        <f t="shared" si="47"/>
        <v>1</v>
      </c>
      <c r="M291" s="3">
        <f t="shared" si="48"/>
        <v>0</v>
      </c>
    </row>
    <row r="292" spans="1:13">
      <c r="A292" s="50" t="s">
        <v>324</v>
      </c>
      <c r="B292" s="123">
        <f>BARAT!H382</f>
        <v>0</v>
      </c>
      <c r="D292" s="3">
        <v>9</v>
      </c>
      <c r="E292" s="50" t="s">
        <v>324</v>
      </c>
      <c r="F292" s="39">
        <f>BARAT!T382</f>
        <v>0</v>
      </c>
      <c r="G292" s="39">
        <f t="shared" si="49"/>
        <v>0</v>
      </c>
      <c r="H292" s="39">
        <f>BARAT!U382</f>
        <v>0</v>
      </c>
      <c r="I292" s="39">
        <f t="shared" si="50"/>
        <v>0</v>
      </c>
      <c r="J292" s="39">
        <f t="shared" si="46"/>
        <v>0</v>
      </c>
      <c r="K292" s="39">
        <f>BARAT!G382</f>
        <v>0</v>
      </c>
      <c r="L292" s="3">
        <f t="shared" si="47"/>
        <v>1</v>
      </c>
      <c r="M292" s="3">
        <f t="shared" si="48"/>
        <v>0</v>
      </c>
    </row>
    <row r="293" spans="1:13">
      <c r="A293" s="50" t="s">
        <v>325</v>
      </c>
      <c r="B293" s="123">
        <f>BARAT!H383</f>
        <v>0</v>
      </c>
      <c r="D293" s="3">
        <v>10</v>
      </c>
      <c r="E293" s="50" t="s">
        <v>325</v>
      </c>
      <c r="F293" s="39">
        <f>BARAT!T383</f>
        <v>0</v>
      </c>
      <c r="G293" s="39">
        <f t="shared" si="49"/>
        <v>0</v>
      </c>
      <c r="H293" s="39">
        <f>BARAT!U383</f>
        <v>0</v>
      </c>
      <c r="I293" s="39">
        <f t="shared" si="50"/>
        <v>0</v>
      </c>
      <c r="J293" s="39">
        <f t="shared" si="46"/>
        <v>0</v>
      </c>
      <c r="K293" s="39">
        <f>BARAT!G383</f>
        <v>0</v>
      </c>
      <c r="L293" s="3">
        <f t="shared" si="47"/>
        <v>1</v>
      </c>
      <c r="M293" s="3">
        <f t="shared" si="48"/>
        <v>0</v>
      </c>
    </row>
    <row r="294" spans="1:13">
      <c r="A294" s="50" t="s">
        <v>372</v>
      </c>
      <c r="B294" s="123">
        <f>BARAT!H384</f>
        <v>0</v>
      </c>
      <c r="D294" s="3">
        <v>11</v>
      </c>
      <c r="E294" s="50" t="s">
        <v>372</v>
      </c>
      <c r="F294" s="39">
        <f>BARAT!T384</f>
        <v>0</v>
      </c>
      <c r="G294" s="39">
        <f t="shared" si="49"/>
        <v>0</v>
      </c>
      <c r="H294" s="39">
        <f>BARAT!U384</f>
        <v>0</v>
      </c>
      <c r="I294" s="39">
        <f t="shared" si="50"/>
        <v>0</v>
      </c>
      <c r="J294" s="39">
        <f t="shared" si="46"/>
        <v>0</v>
      </c>
      <c r="K294" s="39">
        <f>BARAT!G384</f>
        <v>0</v>
      </c>
      <c r="L294" s="3">
        <f t="shared" si="47"/>
        <v>1</v>
      </c>
      <c r="M294" s="3">
        <f t="shared" si="48"/>
        <v>0</v>
      </c>
    </row>
    <row r="295" spans="1:13">
      <c r="A295" s="50" t="s">
        <v>373</v>
      </c>
      <c r="B295" s="123">
        <f>BARAT!H385</f>
        <v>0</v>
      </c>
      <c r="D295" s="3">
        <v>12</v>
      </c>
      <c r="E295" s="50" t="s">
        <v>373</v>
      </c>
      <c r="F295" s="39">
        <f>BARAT!T385</f>
        <v>0</v>
      </c>
      <c r="G295" s="39">
        <f t="shared" si="49"/>
        <v>0</v>
      </c>
      <c r="H295" s="39">
        <f>BARAT!U385</f>
        <v>0</v>
      </c>
      <c r="I295" s="39">
        <f t="shared" si="50"/>
        <v>0</v>
      </c>
      <c r="J295" s="39">
        <f t="shared" si="46"/>
        <v>0</v>
      </c>
      <c r="K295" s="39">
        <f>BARAT!G385</f>
        <v>0</v>
      </c>
      <c r="L295" s="3">
        <f t="shared" si="47"/>
        <v>1</v>
      </c>
      <c r="M295" s="3">
        <f t="shared" si="48"/>
        <v>0</v>
      </c>
    </row>
    <row r="296" spans="1:13">
      <c r="A296" s="50" t="s">
        <v>374</v>
      </c>
      <c r="B296" s="123">
        <f>BARAT!H386</f>
        <v>0</v>
      </c>
      <c r="D296" s="3">
        <v>13</v>
      </c>
      <c r="E296" s="50" t="s">
        <v>374</v>
      </c>
      <c r="F296" s="39">
        <f>BARAT!T386</f>
        <v>0</v>
      </c>
      <c r="G296" s="39">
        <f t="shared" si="49"/>
        <v>0</v>
      </c>
      <c r="H296" s="39">
        <f>BARAT!U386</f>
        <v>0</v>
      </c>
      <c r="I296" s="39">
        <f t="shared" si="50"/>
        <v>0</v>
      </c>
      <c r="J296" s="39">
        <f t="shared" si="46"/>
        <v>0</v>
      </c>
      <c r="K296" s="39">
        <f>BARAT!G386</f>
        <v>0</v>
      </c>
      <c r="L296" s="3">
        <f t="shared" si="47"/>
        <v>1</v>
      </c>
      <c r="M296" s="3">
        <f t="shared" si="48"/>
        <v>0</v>
      </c>
    </row>
    <row r="297" spans="1:13">
      <c r="A297" s="50" t="s">
        <v>375</v>
      </c>
      <c r="B297" s="123">
        <f>BARAT!H387</f>
        <v>0</v>
      </c>
      <c r="D297" s="3">
        <v>14</v>
      </c>
      <c r="E297" s="50" t="s">
        <v>375</v>
      </c>
      <c r="F297" s="39">
        <f>BARAT!T387</f>
        <v>0</v>
      </c>
      <c r="G297" s="39">
        <f t="shared" si="49"/>
        <v>0</v>
      </c>
      <c r="H297" s="39">
        <f>BARAT!U387</f>
        <v>0</v>
      </c>
      <c r="I297" s="39">
        <f t="shared" si="50"/>
        <v>0</v>
      </c>
      <c r="J297" s="39">
        <f t="shared" si="46"/>
        <v>0</v>
      </c>
      <c r="K297" s="39">
        <f>BARAT!G387</f>
        <v>0</v>
      </c>
      <c r="L297" s="3">
        <f t="shared" si="47"/>
        <v>1</v>
      </c>
      <c r="M297" s="3">
        <f t="shared" si="48"/>
        <v>0</v>
      </c>
    </row>
    <row r="298" spans="1:13">
      <c r="A298" s="50" t="s">
        <v>376</v>
      </c>
      <c r="B298" s="123">
        <f>BARAT!H388</f>
        <v>0</v>
      </c>
      <c r="D298" s="3">
        <v>15</v>
      </c>
      <c r="E298" s="50" t="s">
        <v>376</v>
      </c>
      <c r="F298" s="39">
        <f>BARAT!T388</f>
        <v>0</v>
      </c>
      <c r="G298" s="39">
        <f t="shared" si="49"/>
        <v>0</v>
      </c>
      <c r="H298" s="39">
        <f>BARAT!U388</f>
        <v>0</v>
      </c>
      <c r="I298" s="39">
        <f t="shared" si="50"/>
        <v>0</v>
      </c>
      <c r="J298" s="39">
        <f t="shared" si="46"/>
        <v>0</v>
      </c>
      <c r="K298" s="39">
        <f>BARAT!G388</f>
        <v>0</v>
      </c>
      <c r="L298" s="3">
        <f t="shared" si="47"/>
        <v>1</v>
      </c>
      <c r="M298" s="3">
        <f t="shared" si="48"/>
        <v>0</v>
      </c>
    </row>
    <row r="299" spans="1:13">
      <c r="A299" s="50" t="s">
        <v>377</v>
      </c>
      <c r="B299" s="123">
        <f>BARAT!H389</f>
        <v>0</v>
      </c>
      <c r="D299" s="3">
        <v>16</v>
      </c>
      <c r="E299" s="50" t="s">
        <v>377</v>
      </c>
      <c r="F299" s="39">
        <f>BARAT!T389</f>
        <v>0</v>
      </c>
      <c r="G299" s="39">
        <f t="shared" si="49"/>
        <v>0</v>
      </c>
      <c r="H299" s="39">
        <f>BARAT!U389</f>
        <v>0</v>
      </c>
      <c r="I299" s="39">
        <f t="shared" si="50"/>
        <v>0</v>
      </c>
      <c r="J299" s="39">
        <f t="shared" si="46"/>
        <v>0</v>
      </c>
      <c r="K299" s="39">
        <f>BARAT!G389</f>
        <v>0</v>
      </c>
      <c r="L299" s="3">
        <f t="shared" si="47"/>
        <v>1</v>
      </c>
      <c r="M299" s="3">
        <f t="shared" si="48"/>
        <v>0</v>
      </c>
    </row>
    <row r="300" spans="1:13">
      <c r="A300" s="50" t="s">
        <v>378</v>
      </c>
      <c r="B300" s="123">
        <f>BARAT!H390</f>
        <v>0</v>
      </c>
      <c r="D300" s="3">
        <v>17</v>
      </c>
      <c r="E300" s="50" t="s">
        <v>378</v>
      </c>
      <c r="F300" s="39">
        <f>BARAT!T390</f>
        <v>0</v>
      </c>
      <c r="G300" s="39">
        <f t="shared" si="49"/>
        <v>0</v>
      </c>
      <c r="H300" s="39">
        <f>BARAT!U390</f>
        <v>0</v>
      </c>
      <c r="I300" s="39">
        <f t="shared" si="50"/>
        <v>0</v>
      </c>
      <c r="J300" s="39">
        <f t="shared" si="46"/>
        <v>0</v>
      </c>
      <c r="K300" s="39">
        <f>BARAT!G390</f>
        <v>0</v>
      </c>
      <c r="L300" s="3">
        <f t="shared" si="47"/>
        <v>1</v>
      </c>
      <c r="M300" s="3">
        <f t="shared" si="48"/>
        <v>0</v>
      </c>
    </row>
    <row r="301" spans="1:13">
      <c r="A301" s="50" t="s">
        <v>379</v>
      </c>
      <c r="B301" s="123">
        <f>BARAT!H391</f>
        <v>0</v>
      </c>
      <c r="D301" s="3">
        <v>18</v>
      </c>
      <c r="E301" s="50" t="s">
        <v>379</v>
      </c>
      <c r="F301" s="39">
        <f>BARAT!T391</f>
        <v>0</v>
      </c>
      <c r="G301" s="39">
        <f t="shared" si="49"/>
        <v>0</v>
      </c>
      <c r="H301" s="39">
        <f>BARAT!U391</f>
        <v>0</v>
      </c>
      <c r="I301" s="39">
        <f t="shared" si="50"/>
        <v>0</v>
      </c>
      <c r="J301" s="39">
        <f t="shared" si="46"/>
        <v>0</v>
      </c>
      <c r="K301" s="39">
        <f>BARAT!G391</f>
        <v>0</v>
      </c>
      <c r="L301" s="3">
        <f t="shared" si="47"/>
        <v>1</v>
      </c>
      <c r="M301" s="3">
        <f t="shared" si="48"/>
        <v>0</v>
      </c>
    </row>
    <row r="302" spans="1:13">
      <c r="A302" s="50" t="s">
        <v>380</v>
      </c>
      <c r="B302" s="123">
        <f>BARAT!H392</f>
        <v>0</v>
      </c>
      <c r="D302" s="3">
        <v>19</v>
      </c>
      <c r="E302" s="50" t="s">
        <v>380</v>
      </c>
      <c r="F302" s="39">
        <f>BARAT!T392</f>
        <v>0</v>
      </c>
      <c r="G302" s="39">
        <f t="shared" si="49"/>
        <v>0</v>
      </c>
      <c r="H302" s="39">
        <f>BARAT!U392</f>
        <v>0</v>
      </c>
      <c r="I302" s="39">
        <f t="shared" si="50"/>
        <v>0</v>
      </c>
      <c r="J302" s="39">
        <f t="shared" si="46"/>
        <v>0</v>
      </c>
      <c r="K302" s="39">
        <f>BARAT!G392</f>
        <v>0</v>
      </c>
      <c r="L302" s="3">
        <f t="shared" si="47"/>
        <v>1</v>
      </c>
      <c r="M302" s="3">
        <f t="shared" si="48"/>
        <v>0</v>
      </c>
    </row>
    <row r="303" spans="1:13">
      <c r="A303" s="50" t="s">
        <v>381</v>
      </c>
      <c r="B303" s="123">
        <f>BARAT!H393</f>
        <v>0</v>
      </c>
      <c r="D303" s="3">
        <v>20</v>
      </c>
      <c r="E303" s="50" t="s">
        <v>381</v>
      </c>
      <c r="F303" s="39">
        <f>BARAT!T393</f>
        <v>0</v>
      </c>
      <c r="G303" s="39">
        <f t="shared" si="49"/>
        <v>0</v>
      </c>
      <c r="H303" s="39">
        <f>BARAT!U393</f>
        <v>0</v>
      </c>
      <c r="I303" s="39">
        <f t="shared" si="50"/>
        <v>0</v>
      </c>
      <c r="J303" s="39">
        <f t="shared" si="46"/>
        <v>0</v>
      </c>
      <c r="K303" s="39">
        <f>BARAT!G393</f>
        <v>0</v>
      </c>
      <c r="L303" s="3">
        <f t="shared" si="47"/>
        <v>1</v>
      </c>
      <c r="M303" s="3">
        <f t="shared" si="48"/>
        <v>0</v>
      </c>
    </row>
    <row r="304" spans="1:13">
      <c r="A304" s="50" t="s">
        <v>382</v>
      </c>
      <c r="B304" s="123">
        <f>BARAT!H394</f>
        <v>0</v>
      </c>
      <c r="D304" s="3">
        <v>21</v>
      </c>
      <c r="E304" s="50" t="s">
        <v>382</v>
      </c>
      <c r="F304" s="39">
        <f>BARAT!T394</f>
        <v>0</v>
      </c>
      <c r="G304" s="39">
        <f t="shared" si="49"/>
        <v>0</v>
      </c>
      <c r="H304" s="39">
        <f>BARAT!U394</f>
        <v>0</v>
      </c>
      <c r="I304" s="39">
        <f t="shared" si="50"/>
        <v>0</v>
      </c>
      <c r="J304" s="39">
        <f t="shared" si="46"/>
        <v>0</v>
      </c>
      <c r="K304" s="39">
        <f>BARAT!G394</f>
        <v>0</v>
      </c>
      <c r="L304" s="3">
        <f t="shared" si="47"/>
        <v>1</v>
      </c>
      <c r="M304" s="3">
        <f t="shared" si="48"/>
        <v>0</v>
      </c>
    </row>
    <row r="305" spans="1:13">
      <c r="A305" s="50" t="s">
        <v>383</v>
      </c>
      <c r="B305" s="123">
        <f>BARAT!H395</f>
        <v>0</v>
      </c>
      <c r="D305" s="3">
        <v>22</v>
      </c>
      <c r="E305" s="50" t="s">
        <v>383</v>
      </c>
      <c r="F305" s="39">
        <f>BARAT!T395</f>
        <v>0</v>
      </c>
      <c r="G305" s="39">
        <f t="shared" si="49"/>
        <v>0</v>
      </c>
      <c r="H305" s="39">
        <f>BARAT!U395</f>
        <v>0</v>
      </c>
      <c r="I305" s="39">
        <f t="shared" si="50"/>
        <v>0</v>
      </c>
      <c r="J305" s="39">
        <f t="shared" si="46"/>
        <v>0</v>
      </c>
      <c r="K305" s="39">
        <f>BARAT!G395</f>
        <v>0</v>
      </c>
      <c r="L305" s="3">
        <f t="shared" si="47"/>
        <v>1</v>
      </c>
      <c r="M305" s="3">
        <f t="shared" si="48"/>
        <v>0</v>
      </c>
    </row>
    <row r="306" spans="1:13">
      <c r="A306" s="50" t="s">
        <v>384</v>
      </c>
      <c r="B306" s="123">
        <f>BARAT!H396</f>
        <v>0</v>
      </c>
      <c r="D306" s="3">
        <v>23</v>
      </c>
      <c r="E306" s="50" t="s">
        <v>384</v>
      </c>
      <c r="F306" s="39">
        <f>BARAT!T396</f>
        <v>0</v>
      </c>
      <c r="G306" s="39">
        <f t="shared" si="49"/>
        <v>0</v>
      </c>
      <c r="H306" s="39">
        <f>BARAT!U396</f>
        <v>0</v>
      </c>
      <c r="I306" s="39">
        <f t="shared" si="50"/>
        <v>0</v>
      </c>
      <c r="J306" s="39">
        <f t="shared" si="46"/>
        <v>0</v>
      </c>
      <c r="K306" s="39">
        <f>BARAT!G396</f>
        <v>0</v>
      </c>
      <c r="L306" s="3">
        <f t="shared" si="47"/>
        <v>1</v>
      </c>
      <c r="M306" s="3">
        <f t="shared" si="48"/>
        <v>0</v>
      </c>
    </row>
    <row r="307" spans="1:13">
      <c r="A307" s="50" t="s">
        <v>385</v>
      </c>
      <c r="B307" s="123">
        <f>BARAT!H397</f>
        <v>0</v>
      </c>
      <c r="D307" s="3">
        <v>24</v>
      </c>
      <c r="E307" s="50" t="s">
        <v>385</v>
      </c>
      <c r="F307" s="39">
        <f>BARAT!T397</f>
        <v>0</v>
      </c>
      <c r="G307" s="39">
        <f t="shared" si="49"/>
        <v>0</v>
      </c>
      <c r="H307" s="39">
        <f>BARAT!U397</f>
        <v>0</v>
      </c>
      <c r="I307" s="39">
        <f t="shared" si="50"/>
        <v>0</v>
      </c>
      <c r="J307" s="39">
        <f t="shared" si="46"/>
        <v>0</v>
      </c>
      <c r="K307" s="39">
        <f>BARAT!G397</f>
        <v>0</v>
      </c>
      <c r="L307" s="3">
        <f t="shared" si="47"/>
        <v>1</v>
      </c>
      <c r="M307" s="3">
        <f t="shared" si="48"/>
        <v>0</v>
      </c>
    </row>
    <row r="308" spans="1:13">
      <c r="A308" s="50" t="s">
        <v>386</v>
      </c>
      <c r="B308" s="123">
        <f>BARAT!H398</f>
        <v>0</v>
      </c>
      <c r="D308" s="3">
        <v>25</v>
      </c>
      <c r="E308" s="50" t="s">
        <v>386</v>
      </c>
      <c r="F308" s="39">
        <f>BARAT!T398</f>
        <v>0</v>
      </c>
      <c r="G308" s="39">
        <f t="shared" si="49"/>
        <v>0</v>
      </c>
      <c r="H308" s="39">
        <f>BARAT!U398</f>
        <v>0</v>
      </c>
      <c r="I308" s="39">
        <f t="shared" si="50"/>
        <v>0</v>
      </c>
      <c r="J308" s="39">
        <f t="shared" si="46"/>
        <v>0</v>
      </c>
      <c r="K308" s="39">
        <f>BARAT!G398</f>
        <v>0</v>
      </c>
      <c r="L308" s="3">
        <f t="shared" si="47"/>
        <v>1</v>
      </c>
      <c r="M308" s="3">
        <f t="shared" si="48"/>
        <v>0</v>
      </c>
    </row>
    <row r="309" spans="1:13">
      <c r="A309" s="50" t="s">
        <v>187</v>
      </c>
      <c r="B309" s="123">
        <f>BARAT!F314</f>
        <v>0</v>
      </c>
    </row>
    <row r="310" spans="1:13">
      <c r="A310" s="50" t="s">
        <v>188</v>
      </c>
      <c r="B310" s="123">
        <f>BARAT!F315</f>
        <v>0</v>
      </c>
    </row>
    <row r="311" spans="1:13">
      <c r="A311" s="50" t="s">
        <v>189</v>
      </c>
      <c r="B311" s="123">
        <f>BARAT!F316</f>
        <v>0</v>
      </c>
    </row>
    <row r="312" spans="1:13">
      <c r="A312" s="50" t="s">
        <v>305</v>
      </c>
      <c r="B312" s="123">
        <f>BARAT!F317</f>
        <v>0</v>
      </c>
    </row>
    <row r="313" spans="1:13">
      <c r="A313" s="50" t="s">
        <v>306</v>
      </c>
      <c r="B313" s="123">
        <f>BARAT!F318</f>
        <v>0</v>
      </c>
    </row>
    <row r="314" spans="1:13">
      <c r="A314" s="50" t="s">
        <v>307</v>
      </c>
      <c r="B314" s="123">
        <f>BARAT!F319</f>
        <v>0</v>
      </c>
    </row>
    <row r="315" spans="1:13">
      <c r="A315" s="50" t="s">
        <v>308</v>
      </c>
      <c r="B315" s="123">
        <f>BARAT!F320</f>
        <v>0</v>
      </c>
    </row>
    <row r="316" spans="1:13">
      <c r="A316" s="50" t="s">
        <v>309</v>
      </c>
      <c r="B316" s="123">
        <f>BARAT!F321</f>
        <v>0</v>
      </c>
    </row>
    <row r="317" spans="1:13">
      <c r="A317" s="50" t="s">
        <v>310</v>
      </c>
      <c r="B317" s="123">
        <f>BARAT!F322</f>
        <v>0</v>
      </c>
    </row>
    <row r="318" spans="1:13">
      <c r="A318" s="50" t="s">
        <v>311</v>
      </c>
      <c r="B318" s="123">
        <f>BARAT!F323</f>
        <v>0</v>
      </c>
    </row>
    <row r="319" spans="1:13">
      <c r="A319" s="50" t="s">
        <v>342</v>
      </c>
      <c r="B319" s="123">
        <f>BARAT!F324</f>
        <v>0</v>
      </c>
    </row>
    <row r="320" spans="1:13">
      <c r="A320" s="50" t="s">
        <v>343</v>
      </c>
      <c r="B320" s="123">
        <f>BARAT!F325</f>
        <v>0</v>
      </c>
    </row>
    <row r="321" spans="1:2">
      <c r="A321" s="50" t="s">
        <v>344</v>
      </c>
      <c r="B321" s="123">
        <f>BARAT!F326</f>
        <v>0</v>
      </c>
    </row>
    <row r="322" spans="1:2">
      <c r="A322" s="50" t="s">
        <v>345</v>
      </c>
      <c r="B322" s="123">
        <f>BARAT!F327</f>
        <v>0</v>
      </c>
    </row>
    <row r="323" spans="1:2">
      <c r="A323" s="50" t="s">
        <v>346</v>
      </c>
      <c r="B323" s="123">
        <f>BARAT!F328</f>
        <v>0</v>
      </c>
    </row>
    <row r="324" spans="1:2">
      <c r="A324" s="50" t="s">
        <v>347</v>
      </c>
      <c r="B324" s="123">
        <f>BARAT!F329</f>
        <v>0</v>
      </c>
    </row>
    <row r="325" spans="1:2">
      <c r="A325" s="50" t="s">
        <v>348</v>
      </c>
      <c r="B325" s="123">
        <f>BARAT!F330</f>
        <v>0</v>
      </c>
    </row>
    <row r="326" spans="1:2">
      <c r="A326" s="50" t="s">
        <v>349</v>
      </c>
      <c r="B326" s="123">
        <f>BARAT!F331</f>
        <v>0</v>
      </c>
    </row>
    <row r="327" spans="1:2">
      <c r="A327" s="50" t="s">
        <v>350</v>
      </c>
      <c r="B327" s="123">
        <f>BARAT!F332</f>
        <v>0</v>
      </c>
    </row>
    <row r="328" spans="1:2">
      <c r="A328" s="50" t="s">
        <v>351</v>
      </c>
      <c r="B328" s="123">
        <f>BARAT!F333</f>
        <v>0</v>
      </c>
    </row>
    <row r="329" spans="1:2">
      <c r="A329" s="50" t="s">
        <v>352</v>
      </c>
      <c r="B329" s="123">
        <f>BARAT!F334</f>
        <v>0</v>
      </c>
    </row>
    <row r="330" spans="1:2">
      <c r="A330" s="50" t="s">
        <v>353</v>
      </c>
      <c r="B330" s="123">
        <f>BARAT!F335</f>
        <v>0</v>
      </c>
    </row>
    <row r="331" spans="1:2">
      <c r="A331" s="50" t="s">
        <v>354</v>
      </c>
      <c r="B331" s="123">
        <f>BARAT!F336</f>
        <v>0</v>
      </c>
    </row>
    <row r="332" spans="1:2">
      <c r="A332" s="50" t="s">
        <v>355</v>
      </c>
      <c r="B332" s="123">
        <f>BARAT!F337</f>
        <v>0</v>
      </c>
    </row>
    <row r="333" spans="1:2">
      <c r="A333" s="50" t="s">
        <v>356</v>
      </c>
      <c r="B333" s="123">
        <f>BARAT!F338</f>
        <v>0</v>
      </c>
    </row>
    <row r="334" spans="1:2">
      <c r="A334" s="50" t="s">
        <v>190</v>
      </c>
      <c r="B334" s="123">
        <f>BARAT!F344</f>
        <v>0</v>
      </c>
    </row>
    <row r="335" spans="1:2">
      <c r="A335" s="50" t="s">
        <v>191</v>
      </c>
      <c r="B335" s="123">
        <f>BARAT!F345</f>
        <v>0</v>
      </c>
    </row>
    <row r="336" spans="1:2">
      <c r="A336" s="50" t="s">
        <v>192</v>
      </c>
      <c r="B336" s="123">
        <f>BARAT!F346</f>
        <v>0</v>
      </c>
    </row>
    <row r="337" spans="1:2">
      <c r="A337" s="50" t="s">
        <v>312</v>
      </c>
      <c r="B337" s="123">
        <f>BARAT!F347</f>
        <v>0</v>
      </c>
    </row>
    <row r="338" spans="1:2">
      <c r="A338" s="50" t="s">
        <v>313</v>
      </c>
      <c r="B338" s="123">
        <f>BARAT!F348</f>
        <v>0</v>
      </c>
    </row>
    <row r="339" spans="1:2">
      <c r="A339" s="50" t="s">
        <v>314</v>
      </c>
      <c r="B339" s="123">
        <f>BARAT!F349</f>
        <v>0</v>
      </c>
    </row>
    <row r="340" spans="1:2">
      <c r="A340" s="50" t="s">
        <v>315</v>
      </c>
      <c r="B340" s="123">
        <f>BARAT!F350</f>
        <v>0</v>
      </c>
    </row>
    <row r="341" spans="1:2">
      <c r="A341" s="50" t="s">
        <v>316</v>
      </c>
      <c r="B341" s="123">
        <f>BARAT!F351</f>
        <v>0</v>
      </c>
    </row>
    <row r="342" spans="1:2">
      <c r="A342" s="50" t="s">
        <v>317</v>
      </c>
      <c r="B342" s="123">
        <f>BARAT!F352</f>
        <v>0</v>
      </c>
    </row>
    <row r="343" spans="1:2">
      <c r="A343" s="50" t="s">
        <v>318</v>
      </c>
      <c r="B343" s="123">
        <f>BARAT!F353</f>
        <v>0</v>
      </c>
    </row>
    <row r="344" spans="1:2">
      <c r="A344" s="50" t="s">
        <v>357</v>
      </c>
      <c r="B344" s="123">
        <f>BARAT!F354</f>
        <v>0</v>
      </c>
    </row>
    <row r="345" spans="1:2">
      <c r="A345" s="50" t="s">
        <v>358</v>
      </c>
      <c r="B345" s="123">
        <f>BARAT!F355</f>
        <v>0</v>
      </c>
    </row>
    <row r="346" spans="1:2">
      <c r="A346" s="50" t="s">
        <v>359</v>
      </c>
      <c r="B346" s="123">
        <f>BARAT!F356</f>
        <v>0</v>
      </c>
    </row>
    <row r="347" spans="1:2">
      <c r="A347" s="50" t="s">
        <v>360</v>
      </c>
      <c r="B347" s="123">
        <f>BARAT!F357</f>
        <v>0</v>
      </c>
    </row>
    <row r="348" spans="1:2">
      <c r="A348" s="50" t="s">
        <v>361</v>
      </c>
      <c r="B348" s="123">
        <f>BARAT!F358</f>
        <v>0</v>
      </c>
    </row>
    <row r="349" spans="1:2">
      <c r="A349" s="50" t="s">
        <v>362</v>
      </c>
      <c r="B349" s="123">
        <f>BARAT!F359</f>
        <v>0</v>
      </c>
    </row>
    <row r="350" spans="1:2">
      <c r="A350" s="50" t="s">
        <v>363</v>
      </c>
      <c r="B350" s="123">
        <f>BARAT!F360</f>
        <v>0</v>
      </c>
    </row>
    <row r="351" spans="1:2">
      <c r="A351" s="50" t="s">
        <v>364</v>
      </c>
      <c r="B351" s="123">
        <f>BARAT!F361</f>
        <v>0</v>
      </c>
    </row>
    <row r="352" spans="1:2">
      <c r="A352" s="50" t="s">
        <v>365</v>
      </c>
      <c r="B352" s="123">
        <f>BARAT!F362</f>
        <v>0</v>
      </c>
    </row>
    <row r="353" spans="1:13">
      <c r="A353" s="50" t="s">
        <v>366</v>
      </c>
      <c r="B353" s="123">
        <f>BARAT!F363</f>
        <v>0</v>
      </c>
    </row>
    <row r="354" spans="1:13">
      <c r="A354" s="50" t="s">
        <v>367</v>
      </c>
      <c r="B354" s="123">
        <f>BARAT!F364</f>
        <v>0</v>
      </c>
    </row>
    <row r="355" spans="1:13">
      <c r="A355" s="50" t="s">
        <v>368</v>
      </c>
      <c r="B355" s="123">
        <f>BARAT!F365</f>
        <v>0</v>
      </c>
    </row>
    <row r="356" spans="1:13">
      <c r="A356" s="50" t="s">
        <v>369</v>
      </c>
      <c r="B356" s="123">
        <f>BARAT!F366</f>
        <v>0</v>
      </c>
    </row>
    <row r="357" spans="1:13">
      <c r="A357" s="50" t="s">
        <v>370</v>
      </c>
      <c r="B357" s="123">
        <f>BARAT!F367</f>
        <v>0</v>
      </c>
    </row>
    <row r="358" spans="1:13">
      <c r="A358" s="50" t="s">
        <v>371</v>
      </c>
      <c r="B358" s="123">
        <f>BARAT!F368</f>
        <v>0</v>
      </c>
    </row>
    <row r="360" spans="1:13" ht="28.5">
      <c r="A360" s="34" t="s">
        <v>273</v>
      </c>
      <c r="B360" s="34"/>
      <c r="C360" s="34"/>
    </row>
    <row r="362" spans="1:13" ht="21">
      <c r="A362" s="53" t="s">
        <v>9</v>
      </c>
      <c r="B362" s="46"/>
    </row>
    <row r="363" spans="1:13">
      <c r="A363" s="6"/>
      <c r="B363" s="9"/>
    </row>
    <row r="364" spans="1:13">
      <c r="B364" s="9" t="s">
        <v>14</v>
      </c>
    </row>
    <row r="365" spans="1:13" ht="15.75" thickBot="1">
      <c r="A365" s="9" t="s">
        <v>16</v>
      </c>
      <c r="B365" s="51" t="s">
        <v>17</v>
      </c>
    </row>
    <row r="366" spans="1:13" ht="30">
      <c r="A366" s="690" t="s">
        <v>18</v>
      </c>
      <c r="B366" s="692" t="s">
        <v>19</v>
      </c>
      <c r="D366" s="63" t="s">
        <v>2</v>
      </c>
      <c r="E366" s="65" t="s">
        <v>267</v>
      </c>
      <c r="F366" s="48" t="s">
        <v>22</v>
      </c>
      <c r="G366" s="702" t="s">
        <v>283</v>
      </c>
      <c r="H366" s="48" t="s">
        <v>23</v>
      </c>
      <c r="I366" s="702" t="s">
        <v>284</v>
      </c>
      <c r="J366" s="706" t="s">
        <v>289</v>
      </c>
      <c r="K366" s="48" t="s">
        <v>109</v>
      </c>
      <c r="L366" s="704" t="s">
        <v>290</v>
      </c>
      <c r="M366" s="696" t="s">
        <v>111</v>
      </c>
    </row>
    <row r="367" spans="1:13">
      <c r="A367" s="691"/>
      <c r="B367" s="693"/>
      <c r="D367" s="64"/>
      <c r="E367" s="66"/>
      <c r="F367" s="49" t="s">
        <v>108</v>
      </c>
      <c r="G367" s="703"/>
      <c r="H367" s="49" t="s">
        <v>110</v>
      </c>
      <c r="I367" s="703"/>
      <c r="J367" s="707"/>
      <c r="K367" s="52" t="s">
        <v>117</v>
      </c>
      <c r="L367" s="705"/>
      <c r="M367" s="697"/>
    </row>
    <row r="368" spans="1:13">
      <c r="A368" s="50" t="s">
        <v>193</v>
      </c>
      <c r="B368" s="123">
        <f>TIMURLAUT!H374</f>
        <v>0</v>
      </c>
      <c r="D368" s="3">
        <v>1</v>
      </c>
      <c r="E368" s="50" t="s">
        <v>193</v>
      </c>
      <c r="F368" s="39">
        <f>TIMURLAUT!T374</f>
        <v>0</v>
      </c>
      <c r="G368" s="39">
        <f>MROUND(F368,0.2)</f>
        <v>0</v>
      </c>
      <c r="H368" s="39">
        <f>TIMURLAUT!U374</f>
        <v>0</v>
      </c>
      <c r="I368" s="39">
        <f>MROUND(H368,0.2)</f>
        <v>0</v>
      </c>
      <c r="J368" s="39">
        <f t="shared" ref="J368:J392" si="51">IF(I368=0, 0, MATCH(I368,eg_r2,1))</f>
        <v>0</v>
      </c>
      <c r="K368" s="39">
        <f>TIMURLAUT!G374</f>
        <v>0</v>
      </c>
      <c r="L368" s="3">
        <f t="shared" ref="L368:L392" si="52">MATCH(K368,eg_degree,0)</f>
        <v>1</v>
      </c>
      <c r="M368" s="3">
        <f t="shared" ref="M368:M392" si="53">IF(OR(F368=0,H368=0),0,IF(OR(G368&lt;0.2,I368&lt;0.2),1,IF(G368=0.2,INDEX(egnenw_0.2,J368,L368),IF(G368=0.4,INDEX(egnenw_0.4,J368,L368),IF(G368=0.6,INDEX(egnenw_0.6,J368,L368),IF(G368=0.8,INDEX(egnenw_0.8,J368,L368),IF(G368=1,INDEX(egnenw_1,J368,L368),IF(G368=1.2,INDEX(egnenw_1.2,J368,L368),IF(G368=1.4,INDEX(egnenw_1.4,J368,L368),IF(G368=1.6,INDEX(egnenw_1.6,J368,L368),IF(G368&gt;=1.8,INDEX(egnenw_1.8,J368,L368))))))))))))</f>
        <v>0</v>
      </c>
    </row>
    <row r="369" spans="1:13">
      <c r="A369" s="50" t="s">
        <v>194</v>
      </c>
      <c r="B369" s="123">
        <f>TIMURLAUT!H375</f>
        <v>0</v>
      </c>
      <c r="D369" s="3">
        <v>2</v>
      </c>
      <c r="E369" s="50" t="s">
        <v>194</v>
      </c>
      <c r="F369" s="39">
        <f>TIMURLAUT!T375</f>
        <v>0</v>
      </c>
      <c r="G369" s="39">
        <f t="shared" ref="G369:G392" si="54">MROUND(F369,0.2)</f>
        <v>0</v>
      </c>
      <c r="H369" s="39">
        <f>TIMURLAUT!U375</f>
        <v>0</v>
      </c>
      <c r="I369" s="39">
        <f t="shared" ref="I369:I392" si="55">MROUND(H369,0.2)</f>
        <v>0</v>
      </c>
      <c r="J369" s="39">
        <f t="shared" si="51"/>
        <v>0</v>
      </c>
      <c r="K369" s="39">
        <f>TIMURLAUT!G375</f>
        <v>0</v>
      </c>
      <c r="L369" s="3">
        <f t="shared" si="52"/>
        <v>1</v>
      </c>
      <c r="M369" s="3">
        <f t="shared" si="53"/>
        <v>0</v>
      </c>
    </row>
    <row r="370" spans="1:13">
      <c r="A370" s="50" t="s">
        <v>195</v>
      </c>
      <c r="B370" s="123">
        <f>TIMURLAUT!H376</f>
        <v>0</v>
      </c>
      <c r="D370" s="3">
        <v>3</v>
      </c>
      <c r="E370" s="50" t="s">
        <v>195</v>
      </c>
      <c r="F370" s="39">
        <f>TIMURLAUT!T376</f>
        <v>0</v>
      </c>
      <c r="G370" s="39">
        <f t="shared" si="54"/>
        <v>0</v>
      </c>
      <c r="H370" s="39">
        <f>TIMURLAUT!U376</f>
        <v>0</v>
      </c>
      <c r="I370" s="39">
        <f t="shared" si="55"/>
        <v>0</v>
      </c>
      <c r="J370" s="39">
        <f t="shared" si="51"/>
        <v>0</v>
      </c>
      <c r="K370" s="39">
        <f>TIMURLAUT!G376</f>
        <v>0</v>
      </c>
      <c r="L370" s="3">
        <f t="shared" si="52"/>
        <v>1</v>
      </c>
      <c r="M370" s="3">
        <f t="shared" si="53"/>
        <v>0</v>
      </c>
    </row>
    <row r="371" spans="1:13">
      <c r="A371" s="50" t="s">
        <v>319</v>
      </c>
      <c r="B371" s="123">
        <f>TIMURLAUT!H377</f>
        <v>0</v>
      </c>
      <c r="D371" s="3">
        <v>4</v>
      </c>
      <c r="E371" s="50" t="s">
        <v>319</v>
      </c>
      <c r="F371" s="39">
        <f>TIMURLAUT!T377</f>
        <v>0</v>
      </c>
      <c r="G371" s="39">
        <f t="shared" si="54"/>
        <v>0</v>
      </c>
      <c r="H371" s="39">
        <f>TIMURLAUT!U377</f>
        <v>0</v>
      </c>
      <c r="I371" s="39">
        <f t="shared" si="55"/>
        <v>0</v>
      </c>
      <c r="J371" s="39">
        <f t="shared" si="51"/>
        <v>0</v>
      </c>
      <c r="K371" s="39">
        <f>TIMURLAUT!G377</f>
        <v>0</v>
      </c>
      <c r="L371" s="3">
        <f t="shared" si="52"/>
        <v>1</v>
      </c>
      <c r="M371" s="3">
        <f t="shared" si="53"/>
        <v>0</v>
      </c>
    </row>
    <row r="372" spans="1:13">
      <c r="A372" s="50" t="s">
        <v>320</v>
      </c>
      <c r="B372" s="123">
        <f>TIMURLAUT!H378</f>
        <v>0</v>
      </c>
      <c r="D372" s="3">
        <v>5</v>
      </c>
      <c r="E372" s="50" t="s">
        <v>320</v>
      </c>
      <c r="F372" s="39">
        <f>TIMURLAUT!T378</f>
        <v>0</v>
      </c>
      <c r="G372" s="39">
        <f t="shared" si="54"/>
        <v>0</v>
      </c>
      <c r="H372" s="39">
        <f>TIMURLAUT!U378</f>
        <v>0</v>
      </c>
      <c r="I372" s="39">
        <f t="shared" si="55"/>
        <v>0</v>
      </c>
      <c r="J372" s="39">
        <f t="shared" si="51"/>
        <v>0</v>
      </c>
      <c r="K372" s="39">
        <f>TIMURLAUT!G378</f>
        <v>0</v>
      </c>
      <c r="L372" s="3">
        <f t="shared" si="52"/>
        <v>1</v>
      </c>
      <c r="M372" s="3">
        <f t="shared" si="53"/>
        <v>0</v>
      </c>
    </row>
    <row r="373" spans="1:13">
      <c r="A373" s="50" t="s">
        <v>321</v>
      </c>
      <c r="B373" s="123">
        <f>TIMURLAUT!H379</f>
        <v>0</v>
      </c>
      <c r="D373" s="3">
        <v>6</v>
      </c>
      <c r="E373" s="50" t="s">
        <v>321</v>
      </c>
      <c r="F373" s="39">
        <f>TIMURLAUT!T379</f>
        <v>0</v>
      </c>
      <c r="G373" s="39">
        <f t="shared" si="54"/>
        <v>0</v>
      </c>
      <c r="H373" s="39">
        <f>TIMURLAUT!U379</f>
        <v>0</v>
      </c>
      <c r="I373" s="39">
        <f t="shared" si="55"/>
        <v>0</v>
      </c>
      <c r="J373" s="39">
        <f t="shared" si="51"/>
        <v>0</v>
      </c>
      <c r="K373" s="39">
        <f>TIMURLAUT!G379</f>
        <v>0</v>
      </c>
      <c r="L373" s="3">
        <f t="shared" si="52"/>
        <v>1</v>
      </c>
      <c r="M373" s="3">
        <f t="shared" si="53"/>
        <v>0</v>
      </c>
    </row>
    <row r="374" spans="1:13">
      <c r="A374" s="50" t="s">
        <v>322</v>
      </c>
      <c r="B374" s="123">
        <f>TIMURLAUT!H380</f>
        <v>0</v>
      </c>
      <c r="D374" s="3">
        <v>7</v>
      </c>
      <c r="E374" s="50" t="s">
        <v>322</v>
      </c>
      <c r="F374" s="39">
        <f>TIMURLAUT!T380</f>
        <v>0</v>
      </c>
      <c r="G374" s="39">
        <f t="shared" si="54"/>
        <v>0</v>
      </c>
      <c r="H374" s="39">
        <f>TIMURLAUT!U380</f>
        <v>0</v>
      </c>
      <c r="I374" s="39">
        <f t="shared" si="55"/>
        <v>0</v>
      </c>
      <c r="J374" s="39">
        <f t="shared" si="51"/>
        <v>0</v>
      </c>
      <c r="K374" s="39">
        <f>TIMURLAUT!G380</f>
        <v>0</v>
      </c>
      <c r="L374" s="3">
        <f t="shared" si="52"/>
        <v>1</v>
      </c>
      <c r="M374" s="3">
        <f t="shared" si="53"/>
        <v>0</v>
      </c>
    </row>
    <row r="375" spans="1:13">
      <c r="A375" s="50" t="s">
        <v>323</v>
      </c>
      <c r="B375" s="123">
        <f>TIMURLAUT!H381</f>
        <v>0</v>
      </c>
      <c r="D375" s="3">
        <v>8</v>
      </c>
      <c r="E375" s="50" t="s">
        <v>323</v>
      </c>
      <c r="F375" s="39">
        <f>TIMURLAUT!T381</f>
        <v>0</v>
      </c>
      <c r="G375" s="39">
        <f t="shared" si="54"/>
        <v>0</v>
      </c>
      <c r="H375" s="39">
        <f>TIMURLAUT!U381</f>
        <v>0</v>
      </c>
      <c r="I375" s="39">
        <f t="shared" si="55"/>
        <v>0</v>
      </c>
      <c r="J375" s="39">
        <f t="shared" si="51"/>
        <v>0</v>
      </c>
      <c r="K375" s="39">
        <f>TIMURLAUT!G381</f>
        <v>0</v>
      </c>
      <c r="L375" s="3">
        <f t="shared" si="52"/>
        <v>1</v>
      </c>
      <c r="M375" s="3">
        <f t="shared" si="53"/>
        <v>0</v>
      </c>
    </row>
    <row r="376" spans="1:13">
      <c r="A376" s="50" t="s">
        <v>324</v>
      </c>
      <c r="B376" s="123">
        <f>TIMURLAUT!H382</f>
        <v>0</v>
      </c>
      <c r="D376" s="3">
        <v>9</v>
      </c>
      <c r="E376" s="50" t="s">
        <v>324</v>
      </c>
      <c r="F376" s="39">
        <f>TIMURLAUT!T382</f>
        <v>0</v>
      </c>
      <c r="G376" s="39">
        <f t="shared" si="54"/>
        <v>0</v>
      </c>
      <c r="H376" s="39">
        <f>TIMURLAUT!U382</f>
        <v>0</v>
      </c>
      <c r="I376" s="39">
        <f t="shared" si="55"/>
        <v>0</v>
      </c>
      <c r="J376" s="39">
        <f t="shared" si="51"/>
        <v>0</v>
      </c>
      <c r="K376" s="39">
        <f>TIMURLAUT!G382</f>
        <v>0</v>
      </c>
      <c r="L376" s="3">
        <f t="shared" si="52"/>
        <v>1</v>
      </c>
      <c r="M376" s="3">
        <f t="shared" si="53"/>
        <v>0</v>
      </c>
    </row>
    <row r="377" spans="1:13">
      <c r="A377" s="50" t="s">
        <v>325</v>
      </c>
      <c r="B377" s="123">
        <f>TIMURLAUT!H383</f>
        <v>0</v>
      </c>
      <c r="D377" s="3">
        <v>10</v>
      </c>
      <c r="E377" s="50" t="s">
        <v>325</v>
      </c>
      <c r="F377" s="39">
        <f>TIMURLAUT!T383</f>
        <v>0</v>
      </c>
      <c r="G377" s="39">
        <f t="shared" si="54"/>
        <v>0</v>
      </c>
      <c r="H377" s="39">
        <f>TIMURLAUT!U383</f>
        <v>0</v>
      </c>
      <c r="I377" s="39">
        <f t="shared" si="55"/>
        <v>0</v>
      </c>
      <c r="J377" s="39">
        <f t="shared" si="51"/>
        <v>0</v>
      </c>
      <c r="K377" s="39">
        <f>TIMURLAUT!G383</f>
        <v>0</v>
      </c>
      <c r="L377" s="3">
        <f t="shared" si="52"/>
        <v>1</v>
      </c>
      <c r="M377" s="3">
        <f t="shared" si="53"/>
        <v>0</v>
      </c>
    </row>
    <row r="378" spans="1:13">
      <c r="A378" s="50" t="s">
        <v>372</v>
      </c>
      <c r="B378" s="123">
        <f>TIMURLAUT!H384</f>
        <v>0</v>
      </c>
      <c r="D378" s="3">
        <v>11</v>
      </c>
      <c r="E378" s="50" t="s">
        <v>372</v>
      </c>
      <c r="F378" s="39">
        <f>TIMURLAUT!T384</f>
        <v>0</v>
      </c>
      <c r="G378" s="39">
        <f t="shared" si="54"/>
        <v>0</v>
      </c>
      <c r="H378" s="39">
        <f>TIMURLAUT!U384</f>
        <v>0</v>
      </c>
      <c r="I378" s="39">
        <f t="shared" si="55"/>
        <v>0</v>
      </c>
      <c r="J378" s="39">
        <f t="shared" si="51"/>
        <v>0</v>
      </c>
      <c r="K378" s="39">
        <f>TIMURLAUT!G384</f>
        <v>0</v>
      </c>
      <c r="L378" s="3">
        <f t="shared" si="52"/>
        <v>1</v>
      </c>
      <c r="M378" s="3">
        <f t="shared" si="53"/>
        <v>0</v>
      </c>
    </row>
    <row r="379" spans="1:13">
      <c r="A379" s="50" t="s">
        <v>373</v>
      </c>
      <c r="B379" s="123">
        <f>TIMURLAUT!H385</f>
        <v>0</v>
      </c>
      <c r="D379" s="3">
        <v>12</v>
      </c>
      <c r="E379" s="50" t="s">
        <v>373</v>
      </c>
      <c r="F379" s="39">
        <f>TIMURLAUT!T385</f>
        <v>0</v>
      </c>
      <c r="G379" s="39">
        <f t="shared" si="54"/>
        <v>0</v>
      </c>
      <c r="H379" s="39">
        <f>TIMURLAUT!U385</f>
        <v>0</v>
      </c>
      <c r="I379" s="39">
        <f t="shared" si="55"/>
        <v>0</v>
      </c>
      <c r="J379" s="39">
        <f t="shared" si="51"/>
        <v>0</v>
      </c>
      <c r="K379" s="39">
        <f>TIMURLAUT!G385</f>
        <v>0</v>
      </c>
      <c r="L379" s="3">
        <f t="shared" si="52"/>
        <v>1</v>
      </c>
      <c r="M379" s="3">
        <f t="shared" si="53"/>
        <v>0</v>
      </c>
    </row>
    <row r="380" spans="1:13">
      <c r="A380" s="50" t="s">
        <v>374</v>
      </c>
      <c r="B380" s="123">
        <f>TIMURLAUT!H386</f>
        <v>0</v>
      </c>
      <c r="D380" s="3">
        <v>13</v>
      </c>
      <c r="E380" s="50" t="s">
        <v>374</v>
      </c>
      <c r="F380" s="39">
        <f>TIMURLAUT!T386</f>
        <v>0</v>
      </c>
      <c r="G380" s="39">
        <f t="shared" si="54"/>
        <v>0</v>
      </c>
      <c r="H380" s="39">
        <f>TIMURLAUT!U386</f>
        <v>0</v>
      </c>
      <c r="I380" s="39">
        <f t="shared" si="55"/>
        <v>0</v>
      </c>
      <c r="J380" s="39">
        <f t="shared" si="51"/>
        <v>0</v>
      </c>
      <c r="K380" s="39">
        <f>TIMURLAUT!G386</f>
        <v>0</v>
      </c>
      <c r="L380" s="3">
        <f t="shared" si="52"/>
        <v>1</v>
      </c>
      <c r="M380" s="3">
        <f t="shared" si="53"/>
        <v>0</v>
      </c>
    </row>
    <row r="381" spans="1:13">
      <c r="A381" s="50" t="s">
        <v>375</v>
      </c>
      <c r="B381" s="123">
        <f>TIMURLAUT!H387</f>
        <v>0</v>
      </c>
      <c r="D381" s="3">
        <v>14</v>
      </c>
      <c r="E381" s="50" t="s">
        <v>375</v>
      </c>
      <c r="F381" s="39">
        <f>TIMURLAUT!T387</f>
        <v>0</v>
      </c>
      <c r="G381" s="39">
        <f t="shared" si="54"/>
        <v>0</v>
      </c>
      <c r="H381" s="39">
        <f>TIMURLAUT!U387</f>
        <v>0</v>
      </c>
      <c r="I381" s="39">
        <f t="shared" si="55"/>
        <v>0</v>
      </c>
      <c r="J381" s="39">
        <f t="shared" si="51"/>
        <v>0</v>
      </c>
      <c r="K381" s="39">
        <f>TIMURLAUT!G387</f>
        <v>0</v>
      </c>
      <c r="L381" s="3">
        <f t="shared" si="52"/>
        <v>1</v>
      </c>
      <c r="M381" s="3">
        <f t="shared" si="53"/>
        <v>0</v>
      </c>
    </row>
    <row r="382" spans="1:13">
      <c r="A382" s="50" t="s">
        <v>376</v>
      </c>
      <c r="B382" s="123">
        <f>TIMURLAUT!H388</f>
        <v>0</v>
      </c>
      <c r="D382" s="3">
        <v>15</v>
      </c>
      <c r="E382" s="50" t="s">
        <v>376</v>
      </c>
      <c r="F382" s="39">
        <f>TIMURLAUT!T388</f>
        <v>0</v>
      </c>
      <c r="G382" s="39">
        <f t="shared" si="54"/>
        <v>0</v>
      </c>
      <c r="H382" s="39">
        <f>TIMURLAUT!U388</f>
        <v>0</v>
      </c>
      <c r="I382" s="39">
        <f t="shared" si="55"/>
        <v>0</v>
      </c>
      <c r="J382" s="39">
        <f t="shared" si="51"/>
        <v>0</v>
      </c>
      <c r="K382" s="39">
        <f>TIMURLAUT!G388</f>
        <v>0</v>
      </c>
      <c r="L382" s="3">
        <f t="shared" si="52"/>
        <v>1</v>
      </c>
      <c r="M382" s="3">
        <f t="shared" si="53"/>
        <v>0</v>
      </c>
    </row>
    <row r="383" spans="1:13">
      <c r="A383" s="50" t="s">
        <v>377</v>
      </c>
      <c r="B383" s="123">
        <f>TIMURLAUT!H389</f>
        <v>0</v>
      </c>
      <c r="D383" s="3">
        <v>16</v>
      </c>
      <c r="E383" s="50" t="s">
        <v>377</v>
      </c>
      <c r="F383" s="39">
        <f>TIMURLAUT!T389</f>
        <v>0</v>
      </c>
      <c r="G383" s="39">
        <f t="shared" si="54"/>
        <v>0</v>
      </c>
      <c r="H383" s="39">
        <f>TIMURLAUT!U389</f>
        <v>0</v>
      </c>
      <c r="I383" s="39">
        <f t="shared" si="55"/>
        <v>0</v>
      </c>
      <c r="J383" s="39">
        <f t="shared" si="51"/>
        <v>0</v>
      </c>
      <c r="K383" s="39">
        <f>TIMURLAUT!G389</f>
        <v>0</v>
      </c>
      <c r="L383" s="3">
        <f t="shared" si="52"/>
        <v>1</v>
      </c>
      <c r="M383" s="3">
        <f t="shared" si="53"/>
        <v>0</v>
      </c>
    </row>
    <row r="384" spans="1:13">
      <c r="A384" s="50" t="s">
        <v>378</v>
      </c>
      <c r="B384" s="123">
        <f>TIMURLAUT!H390</f>
        <v>0</v>
      </c>
      <c r="D384" s="3">
        <v>17</v>
      </c>
      <c r="E384" s="50" t="s">
        <v>378</v>
      </c>
      <c r="F384" s="39">
        <f>TIMURLAUT!T390</f>
        <v>0</v>
      </c>
      <c r="G384" s="39">
        <f t="shared" si="54"/>
        <v>0</v>
      </c>
      <c r="H384" s="39">
        <f>TIMURLAUT!U390</f>
        <v>0</v>
      </c>
      <c r="I384" s="39">
        <f t="shared" si="55"/>
        <v>0</v>
      </c>
      <c r="J384" s="39">
        <f t="shared" si="51"/>
        <v>0</v>
      </c>
      <c r="K384" s="39">
        <f>TIMURLAUT!G390</f>
        <v>0</v>
      </c>
      <c r="L384" s="3">
        <f t="shared" si="52"/>
        <v>1</v>
      </c>
      <c r="M384" s="3">
        <f t="shared" si="53"/>
        <v>0</v>
      </c>
    </row>
    <row r="385" spans="1:13">
      <c r="A385" s="50" t="s">
        <v>379</v>
      </c>
      <c r="B385" s="123">
        <f>TIMURLAUT!H391</f>
        <v>0</v>
      </c>
      <c r="D385" s="3">
        <v>18</v>
      </c>
      <c r="E385" s="50" t="s">
        <v>379</v>
      </c>
      <c r="F385" s="39">
        <f>TIMURLAUT!T391</f>
        <v>0</v>
      </c>
      <c r="G385" s="39">
        <f t="shared" si="54"/>
        <v>0</v>
      </c>
      <c r="H385" s="39">
        <f>TIMURLAUT!U391</f>
        <v>0</v>
      </c>
      <c r="I385" s="39">
        <f t="shared" si="55"/>
        <v>0</v>
      </c>
      <c r="J385" s="39">
        <f t="shared" si="51"/>
        <v>0</v>
      </c>
      <c r="K385" s="39">
        <f>TIMURLAUT!G391</f>
        <v>0</v>
      </c>
      <c r="L385" s="3">
        <f t="shared" si="52"/>
        <v>1</v>
      </c>
      <c r="M385" s="3">
        <f t="shared" si="53"/>
        <v>0</v>
      </c>
    </row>
    <row r="386" spans="1:13">
      <c r="A386" s="50" t="s">
        <v>380</v>
      </c>
      <c r="B386" s="123">
        <f>TIMURLAUT!H392</f>
        <v>0</v>
      </c>
      <c r="D386" s="3">
        <v>19</v>
      </c>
      <c r="E386" s="50" t="s">
        <v>380</v>
      </c>
      <c r="F386" s="39">
        <f>TIMURLAUT!T392</f>
        <v>0</v>
      </c>
      <c r="G386" s="39">
        <f t="shared" si="54"/>
        <v>0</v>
      </c>
      <c r="H386" s="39">
        <f>TIMURLAUT!U392</f>
        <v>0</v>
      </c>
      <c r="I386" s="39">
        <f t="shared" si="55"/>
        <v>0</v>
      </c>
      <c r="J386" s="39">
        <f t="shared" si="51"/>
        <v>0</v>
      </c>
      <c r="K386" s="39">
        <f>TIMURLAUT!G392</f>
        <v>0</v>
      </c>
      <c r="L386" s="3">
        <f t="shared" si="52"/>
        <v>1</v>
      </c>
      <c r="M386" s="3">
        <f t="shared" si="53"/>
        <v>0</v>
      </c>
    </row>
    <row r="387" spans="1:13">
      <c r="A387" s="50" t="s">
        <v>381</v>
      </c>
      <c r="B387" s="123">
        <f>TIMURLAUT!H393</f>
        <v>0</v>
      </c>
      <c r="D387" s="3">
        <v>20</v>
      </c>
      <c r="E387" s="50" t="s">
        <v>381</v>
      </c>
      <c r="F387" s="39">
        <f>TIMURLAUT!T393</f>
        <v>0</v>
      </c>
      <c r="G387" s="39">
        <f t="shared" si="54"/>
        <v>0</v>
      </c>
      <c r="H387" s="39">
        <f>TIMURLAUT!U393</f>
        <v>0</v>
      </c>
      <c r="I387" s="39">
        <f t="shared" si="55"/>
        <v>0</v>
      </c>
      <c r="J387" s="39">
        <f t="shared" si="51"/>
        <v>0</v>
      </c>
      <c r="K387" s="39">
        <f>TIMURLAUT!G393</f>
        <v>0</v>
      </c>
      <c r="L387" s="3">
        <f t="shared" si="52"/>
        <v>1</v>
      </c>
      <c r="M387" s="3">
        <f t="shared" si="53"/>
        <v>0</v>
      </c>
    </row>
    <row r="388" spans="1:13">
      <c r="A388" s="50" t="s">
        <v>382</v>
      </c>
      <c r="B388" s="123">
        <f>TIMURLAUT!H394</f>
        <v>0</v>
      </c>
      <c r="D388" s="3">
        <v>21</v>
      </c>
      <c r="E388" s="50" t="s">
        <v>382</v>
      </c>
      <c r="F388" s="39">
        <f>TIMURLAUT!T394</f>
        <v>0</v>
      </c>
      <c r="G388" s="39">
        <f t="shared" si="54"/>
        <v>0</v>
      </c>
      <c r="H388" s="39">
        <f>TIMURLAUT!U394</f>
        <v>0</v>
      </c>
      <c r="I388" s="39">
        <f t="shared" si="55"/>
        <v>0</v>
      </c>
      <c r="J388" s="39">
        <f t="shared" si="51"/>
        <v>0</v>
      </c>
      <c r="K388" s="39">
        <f>TIMURLAUT!G394</f>
        <v>0</v>
      </c>
      <c r="L388" s="3">
        <f t="shared" si="52"/>
        <v>1</v>
      </c>
      <c r="M388" s="3">
        <f t="shared" si="53"/>
        <v>0</v>
      </c>
    </row>
    <row r="389" spans="1:13">
      <c r="A389" s="50" t="s">
        <v>383</v>
      </c>
      <c r="B389" s="123">
        <f>TIMURLAUT!H395</f>
        <v>0</v>
      </c>
      <c r="D389" s="3">
        <v>22</v>
      </c>
      <c r="E389" s="50" t="s">
        <v>383</v>
      </c>
      <c r="F389" s="39">
        <f>TIMURLAUT!T395</f>
        <v>0</v>
      </c>
      <c r="G389" s="39">
        <f t="shared" si="54"/>
        <v>0</v>
      </c>
      <c r="H389" s="39">
        <f>TIMURLAUT!U395</f>
        <v>0</v>
      </c>
      <c r="I389" s="39">
        <f t="shared" si="55"/>
        <v>0</v>
      </c>
      <c r="J389" s="39">
        <f t="shared" si="51"/>
        <v>0</v>
      </c>
      <c r="K389" s="39">
        <f>TIMURLAUT!G395</f>
        <v>0</v>
      </c>
      <c r="L389" s="3">
        <f t="shared" si="52"/>
        <v>1</v>
      </c>
      <c r="M389" s="3">
        <f t="shared" si="53"/>
        <v>0</v>
      </c>
    </row>
    <row r="390" spans="1:13">
      <c r="A390" s="50" t="s">
        <v>384</v>
      </c>
      <c r="B390" s="123">
        <f>TIMURLAUT!H396</f>
        <v>0</v>
      </c>
      <c r="D390" s="3">
        <v>23</v>
      </c>
      <c r="E390" s="50" t="s">
        <v>384</v>
      </c>
      <c r="F390" s="39">
        <f>TIMURLAUT!T396</f>
        <v>0</v>
      </c>
      <c r="G390" s="39">
        <f t="shared" si="54"/>
        <v>0</v>
      </c>
      <c r="H390" s="39">
        <f>TIMURLAUT!U396</f>
        <v>0</v>
      </c>
      <c r="I390" s="39">
        <f t="shared" si="55"/>
        <v>0</v>
      </c>
      <c r="J390" s="39">
        <f t="shared" si="51"/>
        <v>0</v>
      </c>
      <c r="K390" s="39">
        <f>TIMURLAUT!G396</f>
        <v>0</v>
      </c>
      <c r="L390" s="3">
        <f t="shared" si="52"/>
        <v>1</v>
      </c>
      <c r="M390" s="3">
        <f t="shared" si="53"/>
        <v>0</v>
      </c>
    </row>
    <row r="391" spans="1:13">
      <c r="A391" s="50" t="s">
        <v>385</v>
      </c>
      <c r="B391" s="123">
        <f>TIMURLAUT!H397</f>
        <v>0</v>
      </c>
      <c r="D391" s="3">
        <v>24</v>
      </c>
      <c r="E391" s="50" t="s">
        <v>385</v>
      </c>
      <c r="F391" s="39">
        <f>TIMURLAUT!T397</f>
        <v>0</v>
      </c>
      <c r="G391" s="39">
        <f t="shared" si="54"/>
        <v>0</v>
      </c>
      <c r="H391" s="39">
        <f>TIMURLAUT!U397</f>
        <v>0</v>
      </c>
      <c r="I391" s="39">
        <f t="shared" si="55"/>
        <v>0</v>
      </c>
      <c r="J391" s="39">
        <f t="shared" si="51"/>
        <v>0</v>
      </c>
      <c r="K391" s="39">
        <f>TIMURLAUT!G397</f>
        <v>0</v>
      </c>
      <c r="L391" s="3">
        <f t="shared" si="52"/>
        <v>1</v>
      </c>
      <c r="M391" s="3">
        <f t="shared" si="53"/>
        <v>0</v>
      </c>
    </row>
    <row r="392" spans="1:13">
      <c r="A392" s="50" t="s">
        <v>386</v>
      </c>
      <c r="B392" s="123">
        <f>TIMURLAUT!H398</f>
        <v>0</v>
      </c>
      <c r="D392" s="3">
        <v>25</v>
      </c>
      <c r="E392" s="50" t="s">
        <v>386</v>
      </c>
      <c r="F392" s="39">
        <f>TIMURLAUT!T398</f>
        <v>0</v>
      </c>
      <c r="G392" s="39">
        <f t="shared" si="54"/>
        <v>0</v>
      </c>
      <c r="H392" s="39">
        <f>TIMURLAUT!U398</f>
        <v>0</v>
      </c>
      <c r="I392" s="39">
        <f t="shared" si="55"/>
        <v>0</v>
      </c>
      <c r="J392" s="39">
        <f t="shared" si="51"/>
        <v>0</v>
      </c>
      <c r="K392" s="39">
        <f>TIMURLAUT!G398</f>
        <v>0</v>
      </c>
      <c r="L392" s="3">
        <f t="shared" si="52"/>
        <v>1</v>
      </c>
      <c r="M392" s="3">
        <f t="shared" si="53"/>
        <v>0</v>
      </c>
    </row>
    <row r="393" spans="1:13">
      <c r="A393" s="50" t="s">
        <v>187</v>
      </c>
      <c r="B393" s="123">
        <f>TIMURLAUT!F314</f>
        <v>0</v>
      </c>
    </row>
    <row r="394" spans="1:13">
      <c r="A394" s="50" t="s">
        <v>188</v>
      </c>
      <c r="B394" s="123">
        <f>TIMURLAUT!F315</f>
        <v>0</v>
      </c>
    </row>
    <row r="395" spans="1:13">
      <c r="A395" s="50" t="s">
        <v>189</v>
      </c>
      <c r="B395" s="123">
        <f>TIMURLAUT!F316</f>
        <v>0</v>
      </c>
    </row>
    <row r="396" spans="1:13">
      <c r="A396" s="50" t="s">
        <v>305</v>
      </c>
      <c r="B396" s="123">
        <f>TIMURLAUT!F317</f>
        <v>0</v>
      </c>
    </row>
    <row r="397" spans="1:13">
      <c r="A397" s="50" t="s">
        <v>306</v>
      </c>
      <c r="B397" s="123">
        <f>TIMURLAUT!F318</f>
        <v>0</v>
      </c>
    </row>
    <row r="398" spans="1:13">
      <c r="A398" s="50" t="s">
        <v>307</v>
      </c>
      <c r="B398" s="123">
        <f>TIMURLAUT!F319</f>
        <v>0</v>
      </c>
    </row>
    <row r="399" spans="1:13">
      <c r="A399" s="50" t="s">
        <v>308</v>
      </c>
      <c r="B399" s="123">
        <f>TIMURLAUT!F320</f>
        <v>0</v>
      </c>
    </row>
    <row r="400" spans="1:13">
      <c r="A400" s="50" t="s">
        <v>309</v>
      </c>
      <c r="B400" s="123">
        <f>TIMURLAUT!F321</f>
        <v>0</v>
      </c>
    </row>
    <row r="401" spans="1:2">
      <c r="A401" s="50" t="s">
        <v>310</v>
      </c>
      <c r="B401" s="123">
        <f>TIMURLAUT!F322</f>
        <v>0</v>
      </c>
    </row>
    <row r="402" spans="1:2">
      <c r="A402" s="50" t="s">
        <v>311</v>
      </c>
      <c r="B402" s="123">
        <f>TIMURLAUT!F323</f>
        <v>0</v>
      </c>
    </row>
    <row r="403" spans="1:2">
      <c r="A403" s="50" t="s">
        <v>342</v>
      </c>
      <c r="B403" s="123">
        <f>TIMURLAUT!F324</f>
        <v>0</v>
      </c>
    </row>
    <row r="404" spans="1:2">
      <c r="A404" s="50" t="s">
        <v>343</v>
      </c>
      <c r="B404" s="123">
        <f>TIMURLAUT!F325</f>
        <v>0</v>
      </c>
    </row>
    <row r="405" spans="1:2">
      <c r="A405" s="50" t="s">
        <v>344</v>
      </c>
      <c r="B405" s="123">
        <f>TIMURLAUT!F326</f>
        <v>0</v>
      </c>
    </row>
    <row r="406" spans="1:2">
      <c r="A406" s="50" t="s">
        <v>345</v>
      </c>
      <c r="B406" s="123">
        <f>TIMURLAUT!F327</f>
        <v>0</v>
      </c>
    </row>
    <row r="407" spans="1:2">
      <c r="A407" s="50" t="s">
        <v>346</v>
      </c>
      <c r="B407" s="123">
        <f>TIMURLAUT!F328</f>
        <v>0</v>
      </c>
    </row>
    <row r="408" spans="1:2">
      <c r="A408" s="50" t="s">
        <v>347</v>
      </c>
      <c r="B408" s="123">
        <f>TIMURLAUT!F329</f>
        <v>0</v>
      </c>
    </row>
    <row r="409" spans="1:2">
      <c r="A409" s="50" t="s">
        <v>348</v>
      </c>
      <c r="B409" s="123">
        <f>TIMURLAUT!F330</f>
        <v>0</v>
      </c>
    </row>
    <row r="410" spans="1:2">
      <c r="A410" s="50" t="s">
        <v>349</v>
      </c>
      <c r="B410" s="123">
        <f>TIMURLAUT!F331</f>
        <v>0</v>
      </c>
    </row>
    <row r="411" spans="1:2">
      <c r="A411" s="50" t="s">
        <v>350</v>
      </c>
      <c r="B411" s="123">
        <f>TIMURLAUT!F332</f>
        <v>0</v>
      </c>
    </row>
    <row r="412" spans="1:2">
      <c r="A412" s="50" t="s">
        <v>351</v>
      </c>
      <c r="B412" s="123">
        <f>TIMURLAUT!F333</f>
        <v>0</v>
      </c>
    </row>
    <row r="413" spans="1:2">
      <c r="A413" s="50" t="s">
        <v>352</v>
      </c>
      <c r="B413" s="123">
        <f>TIMURLAUT!F334</f>
        <v>0</v>
      </c>
    </row>
    <row r="414" spans="1:2">
      <c r="A414" s="50" t="s">
        <v>353</v>
      </c>
      <c r="B414" s="123">
        <f>TIMURLAUT!F335</f>
        <v>0</v>
      </c>
    </row>
    <row r="415" spans="1:2">
      <c r="A415" s="50" t="s">
        <v>354</v>
      </c>
      <c r="B415" s="123">
        <f>TIMURLAUT!F336</f>
        <v>0</v>
      </c>
    </row>
    <row r="416" spans="1:2">
      <c r="A416" s="50" t="s">
        <v>355</v>
      </c>
      <c r="B416" s="123">
        <f>TIMURLAUT!F337</f>
        <v>0</v>
      </c>
    </row>
    <row r="417" spans="1:2">
      <c r="A417" s="50" t="s">
        <v>356</v>
      </c>
      <c r="B417" s="123">
        <f>TIMURLAUT!F338</f>
        <v>0</v>
      </c>
    </row>
    <row r="418" spans="1:2">
      <c r="A418" s="50" t="s">
        <v>190</v>
      </c>
      <c r="B418" s="123">
        <f>TIMURLAUT!F344</f>
        <v>0</v>
      </c>
    </row>
    <row r="419" spans="1:2">
      <c r="A419" s="50" t="s">
        <v>191</v>
      </c>
      <c r="B419" s="123">
        <f>TIMURLAUT!F345</f>
        <v>0</v>
      </c>
    </row>
    <row r="420" spans="1:2">
      <c r="A420" s="50" t="s">
        <v>192</v>
      </c>
      <c r="B420" s="123">
        <f>TIMURLAUT!F346</f>
        <v>0</v>
      </c>
    </row>
    <row r="421" spans="1:2">
      <c r="A421" s="50" t="s">
        <v>312</v>
      </c>
      <c r="B421" s="123">
        <f>TIMURLAUT!F347</f>
        <v>0</v>
      </c>
    </row>
    <row r="422" spans="1:2">
      <c r="A422" s="50" t="s">
        <v>313</v>
      </c>
      <c r="B422" s="123">
        <f>TIMURLAUT!F348</f>
        <v>0</v>
      </c>
    </row>
    <row r="423" spans="1:2">
      <c r="A423" s="50" t="s">
        <v>314</v>
      </c>
      <c r="B423" s="123">
        <f>TIMURLAUT!F349</f>
        <v>0</v>
      </c>
    </row>
    <row r="424" spans="1:2">
      <c r="A424" s="50" t="s">
        <v>315</v>
      </c>
      <c r="B424" s="123">
        <f>TIMURLAUT!F350</f>
        <v>0</v>
      </c>
    </row>
    <row r="425" spans="1:2">
      <c r="A425" s="50" t="s">
        <v>316</v>
      </c>
      <c r="B425" s="123">
        <f>TIMURLAUT!F351</f>
        <v>0</v>
      </c>
    </row>
    <row r="426" spans="1:2">
      <c r="A426" s="50" t="s">
        <v>317</v>
      </c>
      <c r="B426" s="123">
        <f>TIMURLAUT!F352</f>
        <v>0</v>
      </c>
    </row>
    <row r="427" spans="1:2">
      <c r="A427" s="50" t="s">
        <v>318</v>
      </c>
      <c r="B427" s="123">
        <f>TIMURLAUT!F353</f>
        <v>0</v>
      </c>
    </row>
    <row r="428" spans="1:2">
      <c r="A428" s="50" t="s">
        <v>357</v>
      </c>
      <c r="B428" s="123">
        <f>TIMURLAUT!F354</f>
        <v>0</v>
      </c>
    </row>
    <row r="429" spans="1:2">
      <c r="A429" s="50" t="s">
        <v>358</v>
      </c>
      <c r="B429" s="123">
        <f>TIMURLAUT!F355</f>
        <v>0</v>
      </c>
    </row>
    <row r="430" spans="1:2">
      <c r="A430" s="50" t="s">
        <v>359</v>
      </c>
      <c r="B430" s="123">
        <f>TIMURLAUT!F356</f>
        <v>0</v>
      </c>
    </row>
    <row r="431" spans="1:2">
      <c r="A431" s="50" t="s">
        <v>360</v>
      </c>
      <c r="B431" s="123">
        <f>TIMURLAUT!F357</f>
        <v>0</v>
      </c>
    </row>
    <row r="432" spans="1:2">
      <c r="A432" s="50" t="s">
        <v>361</v>
      </c>
      <c r="B432" s="123">
        <f>TIMURLAUT!F358</f>
        <v>0</v>
      </c>
    </row>
    <row r="433" spans="1:2">
      <c r="A433" s="50" t="s">
        <v>362</v>
      </c>
      <c r="B433" s="123">
        <f>TIMURLAUT!F359</f>
        <v>0</v>
      </c>
    </row>
    <row r="434" spans="1:2">
      <c r="A434" s="50" t="s">
        <v>363</v>
      </c>
      <c r="B434" s="123">
        <f>TIMURLAUT!F360</f>
        <v>0</v>
      </c>
    </row>
    <row r="435" spans="1:2">
      <c r="A435" s="50" t="s">
        <v>364</v>
      </c>
      <c r="B435" s="123">
        <f>TIMURLAUT!F361</f>
        <v>0</v>
      </c>
    </row>
    <row r="436" spans="1:2">
      <c r="A436" s="50" t="s">
        <v>365</v>
      </c>
      <c r="B436" s="123">
        <f>TIMURLAUT!F362</f>
        <v>0</v>
      </c>
    </row>
    <row r="437" spans="1:2">
      <c r="A437" s="50" t="s">
        <v>366</v>
      </c>
      <c r="B437" s="123">
        <f>TIMURLAUT!F363</f>
        <v>0</v>
      </c>
    </row>
    <row r="438" spans="1:2">
      <c r="A438" s="50" t="s">
        <v>367</v>
      </c>
      <c r="B438" s="123">
        <f>TIMURLAUT!F364</f>
        <v>0</v>
      </c>
    </row>
    <row r="439" spans="1:2">
      <c r="A439" s="50" t="s">
        <v>368</v>
      </c>
      <c r="B439" s="123">
        <f>TIMURLAUT!F365</f>
        <v>0</v>
      </c>
    </row>
    <row r="440" spans="1:2">
      <c r="A440" s="50" t="s">
        <v>369</v>
      </c>
      <c r="B440" s="123">
        <f>TIMURLAUT!F366</f>
        <v>0</v>
      </c>
    </row>
    <row r="441" spans="1:2">
      <c r="A441" s="50" t="s">
        <v>370</v>
      </c>
      <c r="B441" s="123">
        <f>TIMURLAUT!F367</f>
        <v>0</v>
      </c>
    </row>
    <row r="442" spans="1:2">
      <c r="A442" s="50" t="s">
        <v>371</v>
      </c>
      <c r="B442" s="123">
        <f>TIMURLAUT!F368</f>
        <v>0</v>
      </c>
    </row>
    <row r="444" spans="1:2" ht="28.5">
      <c r="A444" s="34" t="s">
        <v>274</v>
      </c>
      <c r="B444" s="34"/>
    </row>
    <row r="446" spans="1:2" ht="21">
      <c r="A446" s="53" t="s">
        <v>9</v>
      </c>
      <c r="B446" s="46"/>
    </row>
    <row r="447" spans="1:2">
      <c r="A447" s="6"/>
      <c r="B447" s="9"/>
    </row>
    <row r="448" spans="1:2">
      <c r="B448" s="9" t="s">
        <v>14</v>
      </c>
    </row>
    <row r="449" spans="1:13" ht="15.75" thickBot="1">
      <c r="A449" s="9" t="s">
        <v>16</v>
      </c>
      <c r="B449" s="51" t="s">
        <v>17</v>
      </c>
    </row>
    <row r="450" spans="1:13" ht="30">
      <c r="A450" s="690" t="s">
        <v>18</v>
      </c>
      <c r="B450" s="692" t="s">
        <v>19</v>
      </c>
      <c r="D450" s="63" t="s">
        <v>2</v>
      </c>
      <c r="E450" s="65" t="s">
        <v>267</v>
      </c>
      <c r="F450" s="48" t="s">
        <v>22</v>
      </c>
      <c r="G450" s="702" t="s">
        <v>283</v>
      </c>
      <c r="H450" s="48" t="s">
        <v>23</v>
      </c>
      <c r="I450" s="702" t="s">
        <v>284</v>
      </c>
      <c r="J450" s="706" t="s">
        <v>289</v>
      </c>
      <c r="K450" s="48" t="s">
        <v>109</v>
      </c>
      <c r="L450" s="704" t="s">
        <v>290</v>
      </c>
      <c r="M450" s="696" t="s">
        <v>111</v>
      </c>
    </row>
    <row r="451" spans="1:13">
      <c r="A451" s="691"/>
      <c r="B451" s="693"/>
      <c r="D451" s="64"/>
      <c r="E451" s="66"/>
      <c r="F451" s="49" t="s">
        <v>108</v>
      </c>
      <c r="G451" s="703"/>
      <c r="H451" s="49" t="s">
        <v>110</v>
      </c>
      <c r="I451" s="703"/>
      <c r="J451" s="707"/>
      <c r="K451" s="52" t="s">
        <v>117</v>
      </c>
      <c r="L451" s="705"/>
      <c r="M451" s="697"/>
    </row>
    <row r="452" spans="1:13">
      <c r="A452" s="50" t="s">
        <v>193</v>
      </c>
      <c r="B452" s="123">
        <f>BARATLAUT!H374</f>
        <v>0</v>
      </c>
      <c r="D452" s="3">
        <v>1</v>
      </c>
      <c r="E452" s="50" t="s">
        <v>193</v>
      </c>
      <c r="F452" s="39">
        <f>BARATLAUT!T374</f>
        <v>0</v>
      </c>
      <c r="G452" s="39">
        <f>MROUND(F452,0.2)</f>
        <v>0</v>
      </c>
      <c r="H452" s="39">
        <f>BARATLAUT!U374</f>
        <v>0</v>
      </c>
      <c r="I452" s="39">
        <f>MROUND(H452,0.2)</f>
        <v>0</v>
      </c>
      <c r="J452" s="39">
        <f t="shared" ref="J452:J476" si="56">IF(I452=0, 0, MATCH(I452,eg_r2,1))</f>
        <v>0</v>
      </c>
      <c r="K452" s="39">
        <f>BARATLAUT!G374</f>
        <v>0</v>
      </c>
      <c r="L452" s="3">
        <f t="shared" ref="L452:L476" si="57">MATCH(K452,eg_degree,0)</f>
        <v>1</v>
      </c>
      <c r="M452" s="3">
        <f t="shared" ref="M452:M476" si="58">IF(OR(F452=0,H452=0),0,IF(OR(G452&lt;0.2,I452&lt;0.2),1,IF(G452=0.2,INDEX(egnenw_0.2,J452,L452),IF(G452=0.4,INDEX(egnenw_0.4,J452,L452),IF(G452=0.6,INDEX(egnenw_0.6,J452,L452),IF(G452=0.8,INDEX(egnenw_0.8,J452,L452),IF(G452=1,INDEX(egnenw_1,J452,L452),IF(G452=1.2,INDEX(egnenw_1.2,J452,L452),IF(G452=1.4,INDEX(egnenw_1.4,J452,L452),IF(G452=1.6,INDEX(egnenw_1.6,J452,L452),IF(G452&gt;=1.8,INDEX(egnenw_1.8,J452,L452))))))))))))</f>
        <v>0</v>
      </c>
    </row>
    <row r="453" spans="1:13">
      <c r="A453" s="50" t="s">
        <v>194</v>
      </c>
      <c r="B453" s="123">
        <f>BARATLAUT!H375</f>
        <v>0</v>
      </c>
      <c r="D453" s="3">
        <v>2</v>
      </c>
      <c r="E453" s="50" t="s">
        <v>194</v>
      </c>
      <c r="F453" s="39">
        <f>BARATLAUT!T375</f>
        <v>0</v>
      </c>
      <c r="G453" s="39">
        <f t="shared" ref="G453:G476" si="59">MROUND(F453,0.2)</f>
        <v>0</v>
      </c>
      <c r="H453" s="39">
        <f>BARATLAUT!U375</f>
        <v>0</v>
      </c>
      <c r="I453" s="39">
        <f t="shared" ref="I453:I476" si="60">MROUND(H453,0.2)</f>
        <v>0</v>
      </c>
      <c r="J453" s="39">
        <f t="shared" si="56"/>
        <v>0</v>
      </c>
      <c r="K453" s="39">
        <f>BARATLAUT!G375</f>
        <v>0</v>
      </c>
      <c r="L453" s="3">
        <f t="shared" si="57"/>
        <v>1</v>
      </c>
      <c r="M453" s="3">
        <f t="shared" si="58"/>
        <v>0</v>
      </c>
    </row>
    <row r="454" spans="1:13">
      <c r="A454" s="50" t="s">
        <v>195</v>
      </c>
      <c r="B454" s="123">
        <f>BARATLAUT!H376</f>
        <v>0</v>
      </c>
      <c r="D454" s="3">
        <v>3</v>
      </c>
      <c r="E454" s="50" t="s">
        <v>195</v>
      </c>
      <c r="F454" s="39">
        <f>BARATLAUT!T376</f>
        <v>0</v>
      </c>
      <c r="G454" s="39">
        <f t="shared" si="59"/>
        <v>0</v>
      </c>
      <c r="H454" s="39">
        <f>BARATLAUT!U376</f>
        <v>0</v>
      </c>
      <c r="I454" s="39">
        <f t="shared" si="60"/>
        <v>0</v>
      </c>
      <c r="J454" s="39">
        <f t="shared" si="56"/>
        <v>0</v>
      </c>
      <c r="K454" s="39">
        <f>BARATLAUT!G376</f>
        <v>0</v>
      </c>
      <c r="L454" s="3">
        <f t="shared" si="57"/>
        <v>1</v>
      </c>
      <c r="M454" s="3">
        <f t="shared" si="58"/>
        <v>0</v>
      </c>
    </row>
    <row r="455" spans="1:13">
      <c r="A455" s="50" t="s">
        <v>319</v>
      </c>
      <c r="B455" s="123">
        <f>BARATLAUT!H377</f>
        <v>0</v>
      </c>
      <c r="D455" s="3">
        <v>4</v>
      </c>
      <c r="E455" s="50" t="s">
        <v>319</v>
      </c>
      <c r="F455" s="39">
        <f>BARATLAUT!T377</f>
        <v>0</v>
      </c>
      <c r="G455" s="39">
        <f t="shared" si="59"/>
        <v>0</v>
      </c>
      <c r="H455" s="39">
        <f>BARATLAUT!U377</f>
        <v>0</v>
      </c>
      <c r="I455" s="39">
        <f t="shared" si="60"/>
        <v>0</v>
      </c>
      <c r="J455" s="39">
        <f t="shared" si="56"/>
        <v>0</v>
      </c>
      <c r="K455" s="39">
        <f>BARATLAUT!G377</f>
        <v>0</v>
      </c>
      <c r="L455" s="3">
        <f t="shared" si="57"/>
        <v>1</v>
      </c>
      <c r="M455" s="3">
        <f t="shared" si="58"/>
        <v>0</v>
      </c>
    </row>
    <row r="456" spans="1:13">
      <c r="A456" s="50" t="s">
        <v>320</v>
      </c>
      <c r="B456" s="123">
        <f>BARATLAUT!H378</f>
        <v>0</v>
      </c>
      <c r="D456" s="3">
        <v>5</v>
      </c>
      <c r="E456" s="50" t="s">
        <v>320</v>
      </c>
      <c r="F456" s="39">
        <f>BARATLAUT!T378</f>
        <v>0</v>
      </c>
      <c r="G456" s="39">
        <f t="shared" si="59"/>
        <v>0</v>
      </c>
      <c r="H456" s="39">
        <f>BARATLAUT!U378</f>
        <v>0</v>
      </c>
      <c r="I456" s="39">
        <f t="shared" si="60"/>
        <v>0</v>
      </c>
      <c r="J456" s="39">
        <f t="shared" si="56"/>
        <v>0</v>
      </c>
      <c r="K456" s="39">
        <f>BARATLAUT!G378</f>
        <v>0</v>
      </c>
      <c r="L456" s="3">
        <f t="shared" si="57"/>
        <v>1</v>
      </c>
      <c r="M456" s="3">
        <f t="shared" si="58"/>
        <v>0</v>
      </c>
    </row>
    <row r="457" spans="1:13">
      <c r="A457" s="50" t="s">
        <v>321</v>
      </c>
      <c r="B457" s="123">
        <f>BARATLAUT!H379</f>
        <v>0</v>
      </c>
      <c r="D457" s="3">
        <v>6</v>
      </c>
      <c r="E457" s="50" t="s">
        <v>321</v>
      </c>
      <c r="F457" s="39">
        <f>BARATLAUT!T379</f>
        <v>0</v>
      </c>
      <c r="G457" s="39">
        <f t="shared" si="59"/>
        <v>0</v>
      </c>
      <c r="H457" s="39">
        <f>BARATLAUT!U379</f>
        <v>0</v>
      </c>
      <c r="I457" s="39">
        <f t="shared" si="60"/>
        <v>0</v>
      </c>
      <c r="J457" s="39">
        <f t="shared" si="56"/>
        <v>0</v>
      </c>
      <c r="K457" s="39">
        <f>BARATLAUT!G379</f>
        <v>0</v>
      </c>
      <c r="L457" s="3">
        <f t="shared" si="57"/>
        <v>1</v>
      </c>
      <c r="M457" s="3">
        <f t="shared" si="58"/>
        <v>0</v>
      </c>
    </row>
    <row r="458" spans="1:13">
      <c r="A458" s="50" t="s">
        <v>322</v>
      </c>
      <c r="B458" s="123">
        <f>BARATLAUT!H380</f>
        <v>0</v>
      </c>
      <c r="D458" s="3">
        <v>7</v>
      </c>
      <c r="E458" s="50" t="s">
        <v>322</v>
      </c>
      <c r="F458" s="39">
        <f>BARATLAUT!T380</f>
        <v>0</v>
      </c>
      <c r="G458" s="39">
        <f t="shared" si="59"/>
        <v>0</v>
      </c>
      <c r="H458" s="39">
        <f>BARATLAUT!U380</f>
        <v>0</v>
      </c>
      <c r="I458" s="39">
        <f t="shared" si="60"/>
        <v>0</v>
      </c>
      <c r="J458" s="39">
        <f t="shared" si="56"/>
        <v>0</v>
      </c>
      <c r="K458" s="39">
        <f>BARATLAUT!G380</f>
        <v>0</v>
      </c>
      <c r="L458" s="3">
        <f t="shared" si="57"/>
        <v>1</v>
      </c>
      <c r="M458" s="3">
        <f t="shared" si="58"/>
        <v>0</v>
      </c>
    </row>
    <row r="459" spans="1:13">
      <c r="A459" s="50" t="s">
        <v>323</v>
      </c>
      <c r="B459" s="123">
        <f>BARATLAUT!H381</f>
        <v>0</v>
      </c>
      <c r="D459" s="3">
        <v>8</v>
      </c>
      <c r="E459" s="50" t="s">
        <v>323</v>
      </c>
      <c r="F459" s="39">
        <f>BARATLAUT!T381</f>
        <v>0</v>
      </c>
      <c r="G459" s="39">
        <f t="shared" si="59"/>
        <v>0</v>
      </c>
      <c r="H459" s="39">
        <f>BARATLAUT!U381</f>
        <v>0</v>
      </c>
      <c r="I459" s="39">
        <f t="shared" si="60"/>
        <v>0</v>
      </c>
      <c r="J459" s="39">
        <f t="shared" si="56"/>
        <v>0</v>
      </c>
      <c r="K459" s="39">
        <f>BARATLAUT!G381</f>
        <v>0</v>
      </c>
      <c r="L459" s="3">
        <f t="shared" si="57"/>
        <v>1</v>
      </c>
      <c r="M459" s="3">
        <f t="shared" si="58"/>
        <v>0</v>
      </c>
    </row>
    <row r="460" spans="1:13">
      <c r="A460" s="50" t="s">
        <v>324</v>
      </c>
      <c r="B460" s="123">
        <f>BARATLAUT!H382</f>
        <v>0</v>
      </c>
      <c r="D460" s="3">
        <v>9</v>
      </c>
      <c r="E460" s="50" t="s">
        <v>324</v>
      </c>
      <c r="F460" s="39">
        <f>BARATLAUT!T382</f>
        <v>0</v>
      </c>
      <c r="G460" s="39">
        <f t="shared" si="59"/>
        <v>0</v>
      </c>
      <c r="H460" s="39">
        <f>BARATLAUT!U382</f>
        <v>0</v>
      </c>
      <c r="I460" s="39">
        <f t="shared" si="60"/>
        <v>0</v>
      </c>
      <c r="J460" s="39">
        <f t="shared" si="56"/>
        <v>0</v>
      </c>
      <c r="K460" s="39">
        <f>BARATLAUT!G382</f>
        <v>0</v>
      </c>
      <c r="L460" s="3">
        <f t="shared" si="57"/>
        <v>1</v>
      </c>
      <c r="M460" s="3">
        <f t="shared" si="58"/>
        <v>0</v>
      </c>
    </row>
    <row r="461" spans="1:13">
      <c r="A461" s="50" t="s">
        <v>325</v>
      </c>
      <c r="B461" s="123">
        <f>BARATLAUT!H383</f>
        <v>0</v>
      </c>
      <c r="D461" s="3">
        <v>10</v>
      </c>
      <c r="E461" s="50" t="s">
        <v>325</v>
      </c>
      <c r="F461" s="39">
        <f>BARATLAUT!T383</f>
        <v>0</v>
      </c>
      <c r="G461" s="39">
        <f t="shared" si="59"/>
        <v>0</v>
      </c>
      <c r="H461" s="39">
        <f>BARATLAUT!U383</f>
        <v>0</v>
      </c>
      <c r="I461" s="39">
        <f t="shared" si="60"/>
        <v>0</v>
      </c>
      <c r="J461" s="39">
        <f t="shared" si="56"/>
        <v>0</v>
      </c>
      <c r="K461" s="39">
        <f>BARATLAUT!G383</f>
        <v>0</v>
      </c>
      <c r="L461" s="3">
        <f t="shared" si="57"/>
        <v>1</v>
      </c>
      <c r="M461" s="3">
        <f t="shared" si="58"/>
        <v>0</v>
      </c>
    </row>
    <row r="462" spans="1:13">
      <c r="A462" s="50" t="s">
        <v>372</v>
      </c>
      <c r="B462" s="123">
        <f>BARATLAUT!H384</f>
        <v>0</v>
      </c>
      <c r="D462" s="3">
        <v>11</v>
      </c>
      <c r="E462" s="50" t="s">
        <v>372</v>
      </c>
      <c r="F462" s="39">
        <f>BARATLAUT!T384</f>
        <v>0</v>
      </c>
      <c r="G462" s="39">
        <f t="shared" si="59"/>
        <v>0</v>
      </c>
      <c r="H462" s="39">
        <f>BARATLAUT!U384</f>
        <v>0</v>
      </c>
      <c r="I462" s="39">
        <f t="shared" si="60"/>
        <v>0</v>
      </c>
      <c r="J462" s="39">
        <f t="shared" si="56"/>
        <v>0</v>
      </c>
      <c r="K462" s="39">
        <f>BARATLAUT!G384</f>
        <v>0</v>
      </c>
      <c r="L462" s="3">
        <f t="shared" si="57"/>
        <v>1</v>
      </c>
      <c r="M462" s="3">
        <f t="shared" si="58"/>
        <v>0</v>
      </c>
    </row>
    <row r="463" spans="1:13">
      <c r="A463" s="50" t="s">
        <v>373</v>
      </c>
      <c r="B463" s="123">
        <f>BARATLAUT!H385</f>
        <v>0</v>
      </c>
      <c r="D463" s="3">
        <v>12</v>
      </c>
      <c r="E463" s="50" t="s">
        <v>373</v>
      </c>
      <c r="F463" s="39">
        <f>BARATLAUT!T385</f>
        <v>0</v>
      </c>
      <c r="G463" s="39">
        <f t="shared" si="59"/>
        <v>0</v>
      </c>
      <c r="H463" s="39">
        <f>BARATLAUT!U385</f>
        <v>0</v>
      </c>
      <c r="I463" s="39">
        <f t="shared" si="60"/>
        <v>0</v>
      </c>
      <c r="J463" s="39">
        <f t="shared" si="56"/>
        <v>0</v>
      </c>
      <c r="K463" s="39">
        <f>BARATLAUT!G385</f>
        <v>0</v>
      </c>
      <c r="L463" s="3">
        <f t="shared" si="57"/>
        <v>1</v>
      </c>
      <c r="M463" s="3">
        <f t="shared" si="58"/>
        <v>0</v>
      </c>
    </row>
    <row r="464" spans="1:13">
      <c r="A464" s="50" t="s">
        <v>374</v>
      </c>
      <c r="B464" s="123">
        <f>BARATLAUT!H386</f>
        <v>0</v>
      </c>
      <c r="D464" s="3">
        <v>13</v>
      </c>
      <c r="E464" s="50" t="s">
        <v>374</v>
      </c>
      <c r="F464" s="39">
        <f>BARATLAUT!T386</f>
        <v>0</v>
      </c>
      <c r="G464" s="39">
        <f t="shared" si="59"/>
        <v>0</v>
      </c>
      <c r="H464" s="39">
        <f>BARATLAUT!U386</f>
        <v>0</v>
      </c>
      <c r="I464" s="39">
        <f t="shared" si="60"/>
        <v>0</v>
      </c>
      <c r="J464" s="39">
        <f t="shared" si="56"/>
        <v>0</v>
      </c>
      <c r="K464" s="39">
        <f>BARATLAUT!G386</f>
        <v>0</v>
      </c>
      <c r="L464" s="3">
        <f t="shared" si="57"/>
        <v>1</v>
      </c>
      <c r="M464" s="3">
        <f t="shared" si="58"/>
        <v>0</v>
      </c>
    </row>
    <row r="465" spans="1:13">
      <c r="A465" s="50" t="s">
        <v>375</v>
      </c>
      <c r="B465" s="123">
        <f>BARATLAUT!H387</f>
        <v>0</v>
      </c>
      <c r="D465" s="3">
        <v>14</v>
      </c>
      <c r="E465" s="50" t="s">
        <v>375</v>
      </c>
      <c r="F465" s="39">
        <f>BARATLAUT!T387</f>
        <v>0</v>
      </c>
      <c r="G465" s="39">
        <f t="shared" si="59"/>
        <v>0</v>
      </c>
      <c r="H465" s="39">
        <f>BARATLAUT!U387</f>
        <v>0</v>
      </c>
      <c r="I465" s="39">
        <f t="shared" si="60"/>
        <v>0</v>
      </c>
      <c r="J465" s="39">
        <f t="shared" si="56"/>
        <v>0</v>
      </c>
      <c r="K465" s="39">
        <f>BARATLAUT!G387</f>
        <v>0</v>
      </c>
      <c r="L465" s="3">
        <f t="shared" si="57"/>
        <v>1</v>
      </c>
      <c r="M465" s="3">
        <f t="shared" si="58"/>
        <v>0</v>
      </c>
    </row>
    <row r="466" spans="1:13">
      <c r="A466" s="50" t="s">
        <v>376</v>
      </c>
      <c r="B466" s="123">
        <f>BARATLAUT!H388</f>
        <v>0</v>
      </c>
      <c r="D466" s="3">
        <v>15</v>
      </c>
      <c r="E466" s="50" t="s">
        <v>376</v>
      </c>
      <c r="F466" s="39">
        <f>BARATLAUT!T388</f>
        <v>0</v>
      </c>
      <c r="G466" s="39">
        <f t="shared" si="59"/>
        <v>0</v>
      </c>
      <c r="H466" s="39">
        <f>BARATLAUT!U388</f>
        <v>0</v>
      </c>
      <c r="I466" s="39">
        <f t="shared" si="60"/>
        <v>0</v>
      </c>
      <c r="J466" s="39">
        <f t="shared" si="56"/>
        <v>0</v>
      </c>
      <c r="K466" s="39">
        <f>BARATLAUT!G388</f>
        <v>0</v>
      </c>
      <c r="L466" s="3">
        <f t="shared" si="57"/>
        <v>1</v>
      </c>
      <c r="M466" s="3">
        <f t="shared" si="58"/>
        <v>0</v>
      </c>
    </row>
    <row r="467" spans="1:13">
      <c r="A467" s="50" t="s">
        <v>377</v>
      </c>
      <c r="B467" s="123">
        <f>BARATLAUT!H389</f>
        <v>0</v>
      </c>
      <c r="D467" s="3">
        <v>16</v>
      </c>
      <c r="E467" s="50" t="s">
        <v>377</v>
      </c>
      <c r="F467" s="39">
        <f>BARATLAUT!T389</f>
        <v>0</v>
      </c>
      <c r="G467" s="39">
        <f t="shared" si="59"/>
        <v>0</v>
      </c>
      <c r="H467" s="39">
        <f>BARATLAUT!U389</f>
        <v>0</v>
      </c>
      <c r="I467" s="39">
        <f t="shared" si="60"/>
        <v>0</v>
      </c>
      <c r="J467" s="39">
        <f t="shared" si="56"/>
        <v>0</v>
      </c>
      <c r="K467" s="39">
        <f>BARATLAUT!G389</f>
        <v>0</v>
      </c>
      <c r="L467" s="3">
        <f t="shared" si="57"/>
        <v>1</v>
      </c>
      <c r="M467" s="3">
        <f t="shared" si="58"/>
        <v>0</v>
      </c>
    </row>
    <row r="468" spans="1:13">
      <c r="A468" s="50" t="s">
        <v>378</v>
      </c>
      <c r="B468" s="123">
        <f>BARATLAUT!H390</f>
        <v>0</v>
      </c>
      <c r="D468" s="3">
        <v>17</v>
      </c>
      <c r="E468" s="50" t="s">
        <v>378</v>
      </c>
      <c r="F468" s="39">
        <f>BARATLAUT!T390</f>
        <v>0</v>
      </c>
      <c r="G468" s="39">
        <f t="shared" si="59"/>
        <v>0</v>
      </c>
      <c r="H468" s="39">
        <f>BARATLAUT!U390</f>
        <v>0</v>
      </c>
      <c r="I468" s="39">
        <f t="shared" si="60"/>
        <v>0</v>
      </c>
      <c r="J468" s="39">
        <f t="shared" si="56"/>
        <v>0</v>
      </c>
      <c r="K468" s="39">
        <f>BARATLAUT!G390</f>
        <v>0</v>
      </c>
      <c r="L468" s="3">
        <f t="shared" si="57"/>
        <v>1</v>
      </c>
      <c r="M468" s="3">
        <f t="shared" si="58"/>
        <v>0</v>
      </c>
    </row>
    <row r="469" spans="1:13">
      <c r="A469" s="50" t="s">
        <v>379</v>
      </c>
      <c r="B469" s="123">
        <f>BARATLAUT!H391</f>
        <v>0</v>
      </c>
      <c r="D469" s="3">
        <v>18</v>
      </c>
      <c r="E469" s="50" t="s">
        <v>379</v>
      </c>
      <c r="F469" s="39">
        <f>BARATLAUT!T391</f>
        <v>0</v>
      </c>
      <c r="G469" s="39">
        <f t="shared" si="59"/>
        <v>0</v>
      </c>
      <c r="H469" s="39">
        <f>BARATLAUT!U391</f>
        <v>0</v>
      </c>
      <c r="I469" s="39">
        <f t="shared" si="60"/>
        <v>0</v>
      </c>
      <c r="J469" s="39">
        <f t="shared" si="56"/>
        <v>0</v>
      </c>
      <c r="K469" s="39">
        <f>BARATLAUT!G391</f>
        <v>0</v>
      </c>
      <c r="L469" s="3">
        <f t="shared" si="57"/>
        <v>1</v>
      </c>
      <c r="M469" s="3">
        <f t="shared" si="58"/>
        <v>0</v>
      </c>
    </row>
    <row r="470" spans="1:13">
      <c r="A470" s="50" t="s">
        <v>380</v>
      </c>
      <c r="B470" s="123">
        <f>BARATLAUT!H392</f>
        <v>0</v>
      </c>
      <c r="D470" s="3">
        <v>19</v>
      </c>
      <c r="E470" s="50" t="s">
        <v>380</v>
      </c>
      <c r="F470" s="39">
        <f>BARATLAUT!T392</f>
        <v>0</v>
      </c>
      <c r="G470" s="39">
        <f t="shared" si="59"/>
        <v>0</v>
      </c>
      <c r="H470" s="39">
        <f>BARATLAUT!U392</f>
        <v>0</v>
      </c>
      <c r="I470" s="39">
        <f t="shared" si="60"/>
        <v>0</v>
      </c>
      <c r="J470" s="39">
        <f t="shared" si="56"/>
        <v>0</v>
      </c>
      <c r="K470" s="39">
        <f>BARATLAUT!G392</f>
        <v>0</v>
      </c>
      <c r="L470" s="3">
        <f t="shared" si="57"/>
        <v>1</v>
      </c>
      <c r="M470" s="3">
        <f t="shared" si="58"/>
        <v>0</v>
      </c>
    </row>
    <row r="471" spans="1:13">
      <c r="A471" s="50" t="s">
        <v>381</v>
      </c>
      <c r="B471" s="123">
        <f>BARATLAUT!H393</f>
        <v>0</v>
      </c>
      <c r="D471" s="3">
        <v>20</v>
      </c>
      <c r="E471" s="50" t="s">
        <v>381</v>
      </c>
      <c r="F471" s="39">
        <f>BARATLAUT!T393</f>
        <v>0</v>
      </c>
      <c r="G471" s="39">
        <f t="shared" si="59"/>
        <v>0</v>
      </c>
      <c r="H471" s="39">
        <f>BARATLAUT!U393</f>
        <v>0</v>
      </c>
      <c r="I471" s="39">
        <f t="shared" si="60"/>
        <v>0</v>
      </c>
      <c r="J471" s="39">
        <f t="shared" si="56"/>
        <v>0</v>
      </c>
      <c r="K471" s="39">
        <f>BARATLAUT!G393</f>
        <v>0</v>
      </c>
      <c r="L471" s="3">
        <f t="shared" si="57"/>
        <v>1</v>
      </c>
      <c r="M471" s="3">
        <f t="shared" si="58"/>
        <v>0</v>
      </c>
    </row>
    <row r="472" spans="1:13">
      <c r="A472" s="50" t="s">
        <v>382</v>
      </c>
      <c r="B472" s="123">
        <f>BARATLAUT!H394</f>
        <v>0</v>
      </c>
      <c r="D472" s="3">
        <v>21</v>
      </c>
      <c r="E472" s="50" t="s">
        <v>382</v>
      </c>
      <c r="F472" s="39">
        <f>BARATLAUT!T394</f>
        <v>0</v>
      </c>
      <c r="G472" s="39">
        <f t="shared" si="59"/>
        <v>0</v>
      </c>
      <c r="H472" s="39">
        <f>BARATLAUT!U394</f>
        <v>0</v>
      </c>
      <c r="I472" s="39">
        <f t="shared" si="60"/>
        <v>0</v>
      </c>
      <c r="J472" s="39">
        <f t="shared" si="56"/>
        <v>0</v>
      </c>
      <c r="K472" s="39">
        <f>BARATLAUT!G394</f>
        <v>0</v>
      </c>
      <c r="L472" s="3">
        <f t="shared" si="57"/>
        <v>1</v>
      </c>
      <c r="M472" s="3">
        <f t="shared" si="58"/>
        <v>0</v>
      </c>
    </row>
    <row r="473" spans="1:13">
      <c r="A473" s="50" t="s">
        <v>383</v>
      </c>
      <c r="B473" s="123">
        <f>BARATLAUT!H395</f>
        <v>0</v>
      </c>
      <c r="D473" s="3">
        <v>22</v>
      </c>
      <c r="E473" s="50" t="s">
        <v>383</v>
      </c>
      <c r="F473" s="39">
        <f>BARATLAUT!T395</f>
        <v>0</v>
      </c>
      <c r="G473" s="39">
        <f t="shared" si="59"/>
        <v>0</v>
      </c>
      <c r="H473" s="39">
        <f>BARATLAUT!U395</f>
        <v>0</v>
      </c>
      <c r="I473" s="39">
        <f t="shared" si="60"/>
        <v>0</v>
      </c>
      <c r="J473" s="39">
        <f t="shared" si="56"/>
        <v>0</v>
      </c>
      <c r="K473" s="39">
        <f>BARATLAUT!G395</f>
        <v>0</v>
      </c>
      <c r="L473" s="3">
        <f t="shared" si="57"/>
        <v>1</v>
      </c>
      <c r="M473" s="3">
        <f t="shared" si="58"/>
        <v>0</v>
      </c>
    </row>
    <row r="474" spans="1:13">
      <c r="A474" s="50" t="s">
        <v>384</v>
      </c>
      <c r="B474" s="123">
        <f>BARATLAUT!H396</f>
        <v>0</v>
      </c>
      <c r="D474" s="3">
        <v>23</v>
      </c>
      <c r="E474" s="50" t="s">
        <v>384</v>
      </c>
      <c r="F474" s="39">
        <f>BARATLAUT!T396</f>
        <v>0</v>
      </c>
      <c r="G474" s="39">
        <f t="shared" si="59"/>
        <v>0</v>
      </c>
      <c r="H474" s="39">
        <f>BARATLAUT!U396</f>
        <v>0</v>
      </c>
      <c r="I474" s="39">
        <f t="shared" si="60"/>
        <v>0</v>
      </c>
      <c r="J474" s="39">
        <f t="shared" si="56"/>
        <v>0</v>
      </c>
      <c r="K474" s="39">
        <f>BARATLAUT!G396</f>
        <v>0</v>
      </c>
      <c r="L474" s="3">
        <f t="shared" si="57"/>
        <v>1</v>
      </c>
      <c r="M474" s="3">
        <f t="shared" si="58"/>
        <v>0</v>
      </c>
    </row>
    <row r="475" spans="1:13">
      <c r="A475" s="50" t="s">
        <v>385</v>
      </c>
      <c r="B475" s="123">
        <f>BARATLAUT!H397</f>
        <v>0</v>
      </c>
      <c r="D475" s="3">
        <v>24</v>
      </c>
      <c r="E475" s="50" t="s">
        <v>385</v>
      </c>
      <c r="F475" s="39">
        <f>BARATLAUT!T397</f>
        <v>0</v>
      </c>
      <c r="G475" s="39">
        <f t="shared" si="59"/>
        <v>0</v>
      </c>
      <c r="H475" s="39">
        <f>BARATLAUT!U397</f>
        <v>0</v>
      </c>
      <c r="I475" s="39">
        <f t="shared" si="60"/>
        <v>0</v>
      </c>
      <c r="J475" s="39">
        <f t="shared" si="56"/>
        <v>0</v>
      </c>
      <c r="K475" s="39">
        <f>BARATLAUT!G397</f>
        <v>0</v>
      </c>
      <c r="L475" s="3">
        <f t="shared" si="57"/>
        <v>1</v>
      </c>
      <c r="M475" s="3">
        <f t="shared" si="58"/>
        <v>0</v>
      </c>
    </row>
    <row r="476" spans="1:13">
      <c r="A476" s="50" t="s">
        <v>386</v>
      </c>
      <c r="B476" s="123">
        <f>BARATLAUT!H398</f>
        <v>0</v>
      </c>
      <c r="D476" s="3">
        <v>25</v>
      </c>
      <c r="E476" s="50" t="s">
        <v>386</v>
      </c>
      <c r="F476" s="39">
        <f>BARATLAUT!T398</f>
        <v>0</v>
      </c>
      <c r="G476" s="39">
        <f t="shared" si="59"/>
        <v>0</v>
      </c>
      <c r="H476" s="39">
        <f>BARATLAUT!U398</f>
        <v>0</v>
      </c>
      <c r="I476" s="39">
        <f t="shared" si="60"/>
        <v>0</v>
      </c>
      <c r="J476" s="39">
        <f t="shared" si="56"/>
        <v>0</v>
      </c>
      <c r="K476" s="39">
        <f>BARATLAUT!G398</f>
        <v>0</v>
      </c>
      <c r="L476" s="3">
        <f t="shared" si="57"/>
        <v>1</v>
      </c>
      <c r="M476" s="3">
        <f t="shared" si="58"/>
        <v>0</v>
      </c>
    </row>
    <row r="477" spans="1:13">
      <c r="A477" s="50" t="s">
        <v>187</v>
      </c>
      <c r="B477" s="123">
        <f>BARATLAUT!F314</f>
        <v>0</v>
      </c>
    </row>
    <row r="478" spans="1:13">
      <c r="A478" s="50" t="s">
        <v>188</v>
      </c>
      <c r="B478" s="123">
        <f>BARATLAUT!F315</f>
        <v>0</v>
      </c>
    </row>
    <row r="479" spans="1:13">
      <c r="A479" s="50" t="s">
        <v>189</v>
      </c>
      <c r="B479" s="123">
        <f>BARATLAUT!F316</f>
        <v>0</v>
      </c>
    </row>
    <row r="480" spans="1:13">
      <c r="A480" s="50" t="s">
        <v>305</v>
      </c>
      <c r="B480" s="123">
        <f>BARATLAUT!F317</f>
        <v>0</v>
      </c>
    </row>
    <row r="481" spans="1:2">
      <c r="A481" s="50" t="s">
        <v>306</v>
      </c>
      <c r="B481" s="123">
        <f>BARATLAUT!F318</f>
        <v>0</v>
      </c>
    </row>
    <row r="482" spans="1:2">
      <c r="A482" s="50" t="s">
        <v>307</v>
      </c>
      <c r="B482" s="123">
        <f>BARATLAUT!F319</f>
        <v>0</v>
      </c>
    </row>
    <row r="483" spans="1:2">
      <c r="A483" s="50" t="s">
        <v>308</v>
      </c>
      <c r="B483" s="123">
        <f>BARATLAUT!F320</f>
        <v>0</v>
      </c>
    </row>
    <row r="484" spans="1:2">
      <c r="A484" s="50" t="s">
        <v>309</v>
      </c>
      <c r="B484" s="123">
        <f>BARATLAUT!F321</f>
        <v>0</v>
      </c>
    </row>
    <row r="485" spans="1:2">
      <c r="A485" s="50" t="s">
        <v>310</v>
      </c>
      <c r="B485" s="123">
        <f>BARATLAUT!F322</f>
        <v>0</v>
      </c>
    </row>
    <row r="486" spans="1:2">
      <c r="A486" s="50" t="s">
        <v>311</v>
      </c>
      <c r="B486" s="123">
        <f>BARATLAUT!F323</f>
        <v>0</v>
      </c>
    </row>
    <row r="487" spans="1:2">
      <c r="A487" s="50" t="s">
        <v>342</v>
      </c>
      <c r="B487" s="123">
        <f>BARATLAUT!F324</f>
        <v>0</v>
      </c>
    </row>
    <row r="488" spans="1:2">
      <c r="A488" s="50" t="s">
        <v>343</v>
      </c>
      <c r="B488" s="123">
        <f>BARATLAUT!F325</f>
        <v>0</v>
      </c>
    </row>
    <row r="489" spans="1:2">
      <c r="A489" s="50" t="s">
        <v>344</v>
      </c>
      <c r="B489" s="123">
        <f>BARATLAUT!F326</f>
        <v>0</v>
      </c>
    </row>
    <row r="490" spans="1:2">
      <c r="A490" s="50" t="s">
        <v>345</v>
      </c>
      <c r="B490" s="123">
        <f>BARATLAUT!F327</f>
        <v>0</v>
      </c>
    </row>
    <row r="491" spans="1:2">
      <c r="A491" s="50" t="s">
        <v>346</v>
      </c>
      <c r="B491" s="123">
        <f>BARATLAUT!F328</f>
        <v>0</v>
      </c>
    </row>
    <row r="492" spans="1:2">
      <c r="A492" s="50" t="s">
        <v>347</v>
      </c>
      <c r="B492" s="123">
        <f>BARATLAUT!F329</f>
        <v>0</v>
      </c>
    </row>
    <row r="493" spans="1:2">
      <c r="A493" s="50" t="s">
        <v>348</v>
      </c>
      <c r="B493" s="123">
        <f>BARATLAUT!F330</f>
        <v>0</v>
      </c>
    </row>
    <row r="494" spans="1:2">
      <c r="A494" s="50" t="s">
        <v>349</v>
      </c>
      <c r="B494" s="123">
        <f>BARATLAUT!F331</f>
        <v>0</v>
      </c>
    </row>
    <row r="495" spans="1:2">
      <c r="A495" s="50" t="s">
        <v>350</v>
      </c>
      <c r="B495" s="123">
        <f>BARATLAUT!F332</f>
        <v>0</v>
      </c>
    </row>
    <row r="496" spans="1:2">
      <c r="A496" s="50" t="s">
        <v>351</v>
      </c>
      <c r="B496" s="123">
        <f>BARATLAUT!F333</f>
        <v>0</v>
      </c>
    </row>
    <row r="497" spans="1:2">
      <c r="A497" s="50" t="s">
        <v>352</v>
      </c>
      <c r="B497" s="123">
        <f>BARATLAUT!F334</f>
        <v>0</v>
      </c>
    </row>
    <row r="498" spans="1:2">
      <c r="A498" s="50" t="s">
        <v>353</v>
      </c>
      <c r="B498" s="123">
        <f>BARATLAUT!F335</f>
        <v>0</v>
      </c>
    </row>
    <row r="499" spans="1:2">
      <c r="A499" s="50" t="s">
        <v>354</v>
      </c>
      <c r="B499" s="123">
        <f>BARATLAUT!F336</f>
        <v>0</v>
      </c>
    </row>
    <row r="500" spans="1:2">
      <c r="A500" s="50" t="s">
        <v>355</v>
      </c>
      <c r="B500" s="123">
        <f>BARATLAUT!F337</f>
        <v>0</v>
      </c>
    </row>
    <row r="501" spans="1:2">
      <c r="A501" s="50" t="s">
        <v>356</v>
      </c>
      <c r="B501" s="123">
        <f>BARATLAUT!F338</f>
        <v>0</v>
      </c>
    </row>
    <row r="502" spans="1:2">
      <c r="A502" s="50" t="s">
        <v>190</v>
      </c>
      <c r="B502" s="123">
        <f>BARATLAUT!F344</f>
        <v>0</v>
      </c>
    </row>
    <row r="503" spans="1:2">
      <c r="A503" s="50" t="s">
        <v>191</v>
      </c>
      <c r="B503" s="123">
        <f>BARATLAUT!F345</f>
        <v>0</v>
      </c>
    </row>
    <row r="504" spans="1:2">
      <c r="A504" s="50" t="s">
        <v>192</v>
      </c>
      <c r="B504" s="123">
        <f>BARATLAUT!F346</f>
        <v>0</v>
      </c>
    </row>
    <row r="505" spans="1:2">
      <c r="A505" s="50" t="s">
        <v>312</v>
      </c>
      <c r="B505" s="123">
        <f>BARATLAUT!F347</f>
        <v>0</v>
      </c>
    </row>
    <row r="506" spans="1:2">
      <c r="A506" s="50" t="s">
        <v>313</v>
      </c>
      <c r="B506" s="123">
        <f>BARATLAUT!F348</f>
        <v>0</v>
      </c>
    </row>
    <row r="507" spans="1:2">
      <c r="A507" s="50" t="s">
        <v>314</v>
      </c>
      <c r="B507" s="123">
        <f>BARATLAUT!F349</f>
        <v>0</v>
      </c>
    </row>
    <row r="508" spans="1:2">
      <c r="A508" s="50" t="s">
        <v>315</v>
      </c>
      <c r="B508" s="123">
        <f>BARATLAUT!F350</f>
        <v>0</v>
      </c>
    </row>
    <row r="509" spans="1:2">
      <c r="A509" s="50" t="s">
        <v>316</v>
      </c>
      <c r="B509" s="123">
        <f>BARATLAUT!F351</f>
        <v>0</v>
      </c>
    </row>
    <row r="510" spans="1:2">
      <c r="A510" s="50" t="s">
        <v>317</v>
      </c>
      <c r="B510" s="123">
        <f>BARATLAUT!F352</f>
        <v>0</v>
      </c>
    </row>
    <row r="511" spans="1:2">
      <c r="A511" s="50" t="s">
        <v>318</v>
      </c>
      <c r="B511" s="123">
        <f>BARATLAUT!F353</f>
        <v>0</v>
      </c>
    </row>
    <row r="512" spans="1:2">
      <c r="A512" s="50" t="s">
        <v>357</v>
      </c>
      <c r="B512" s="123">
        <f>BARATLAUT!F354</f>
        <v>0</v>
      </c>
    </row>
    <row r="513" spans="1:2">
      <c r="A513" s="50" t="s">
        <v>358</v>
      </c>
      <c r="B513" s="123">
        <f>BARATLAUT!F355</f>
        <v>0</v>
      </c>
    </row>
    <row r="514" spans="1:2">
      <c r="A514" s="50" t="s">
        <v>359</v>
      </c>
      <c r="B514" s="123">
        <f>BARATLAUT!F356</f>
        <v>0</v>
      </c>
    </row>
    <row r="515" spans="1:2">
      <c r="A515" s="50" t="s">
        <v>360</v>
      </c>
      <c r="B515" s="123">
        <f>BARATLAUT!F357</f>
        <v>0</v>
      </c>
    </row>
    <row r="516" spans="1:2">
      <c r="A516" s="50" t="s">
        <v>361</v>
      </c>
      <c r="B516" s="123">
        <f>BARATLAUT!F358</f>
        <v>0</v>
      </c>
    </row>
    <row r="517" spans="1:2">
      <c r="A517" s="50" t="s">
        <v>362</v>
      </c>
      <c r="B517" s="123">
        <f>BARATLAUT!F359</f>
        <v>0</v>
      </c>
    </row>
    <row r="518" spans="1:2">
      <c r="A518" s="50" t="s">
        <v>363</v>
      </c>
      <c r="B518" s="123">
        <f>BARATLAUT!F360</f>
        <v>0</v>
      </c>
    </row>
    <row r="519" spans="1:2">
      <c r="A519" s="50" t="s">
        <v>364</v>
      </c>
      <c r="B519" s="123">
        <f>BARATLAUT!F361</f>
        <v>0</v>
      </c>
    </row>
    <row r="520" spans="1:2">
      <c r="A520" s="50" t="s">
        <v>365</v>
      </c>
      <c r="B520" s="123">
        <f>BARATLAUT!F362</f>
        <v>0</v>
      </c>
    </row>
    <row r="521" spans="1:2">
      <c r="A521" s="50" t="s">
        <v>366</v>
      </c>
      <c r="B521" s="123">
        <f>BARATLAUT!F363</f>
        <v>0</v>
      </c>
    </row>
    <row r="522" spans="1:2">
      <c r="A522" s="50" t="s">
        <v>367</v>
      </c>
      <c r="B522" s="123">
        <f>BARATLAUT!F364</f>
        <v>0</v>
      </c>
    </row>
    <row r="523" spans="1:2">
      <c r="A523" s="50" t="s">
        <v>368</v>
      </c>
      <c r="B523" s="123">
        <f>BARATLAUT!F365</f>
        <v>0</v>
      </c>
    </row>
    <row r="524" spans="1:2">
      <c r="A524" s="50" t="s">
        <v>369</v>
      </c>
      <c r="B524" s="123">
        <f>BARATLAUT!F366</f>
        <v>0</v>
      </c>
    </row>
    <row r="525" spans="1:2">
      <c r="A525" s="50" t="s">
        <v>370</v>
      </c>
      <c r="B525" s="123">
        <f>BARATLAUT!F367</f>
        <v>0</v>
      </c>
    </row>
    <row r="526" spans="1:2">
      <c r="A526" s="50" t="s">
        <v>371</v>
      </c>
      <c r="B526" s="123">
        <f>BARATLAUT!F368</f>
        <v>0</v>
      </c>
    </row>
    <row r="528" spans="1:2" ht="28.5">
      <c r="A528" s="34" t="s">
        <v>275</v>
      </c>
      <c r="B528" s="34"/>
    </row>
    <row r="530" spans="1:13" ht="21">
      <c r="A530" s="53" t="s">
        <v>9</v>
      </c>
      <c r="B530" s="46"/>
    </row>
    <row r="531" spans="1:13">
      <c r="A531" s="6"/>
      <c r="B531" s="9"/>
    </row>
    <row r="532" spans="1:13">
      <c r="B532" s="9" t="s">
        <v>14</v>
      </c>
      <c r="M532">
        <f>IF(OR(F532=0,H532=0),0,IF(OR(G532&lt;0.2,I532&lt;0.2),1,IF(G532=0.2,INDEX(egnenw_0.2,J532,L532),IF(G532=0.4,INDEX(egnenw_0.4,J532,L532),IF(G532=0.6,INDEX(egnenw_0.6,J532,L532),IF(G532=0.8,INDEX(egnenw_0.8,J532,L532),IF(G532=1,INDEX(egnenw_1,J532,L532),IF(G532=1.2,INDEX(egnenw_1.2,J532,L532),IF(G532=1.4,INDEX(egnenw_1.4,J532,L532),IF(G532=1.6,INDEX(egnenw_1.6,J532,L532),IF(G532&gt;=1.8,INDEX(egnenw_1.8,J532,L532))))))))))))</f>
        <v>0</v>
      </c>
    </row>
    <row r="533" spans="1:13" ht="15.75" thickBot="1">
      <c r="A533" s="9" t="s">
        <v>16</v>
      </c>
      <c r="B533" s="51" t="s">
        <v>17</v>
      </c>
    </row>
    <row r="534" spans="1:13" ht="30">
      <c r="A534" s="690" t="s">
        <v>18</v>
      </c>
      <c r="B534" s="692" t="s">
        <v>19</v>
      </c>
      <c r="D534" s="63" t="s">
        <v>2</v>
      </c>
      <c r="E534" s="65" t="s">
        <v>267</v>
      </c>
      <c r="F534" s="48" t="s">
        <v>22</v>
      </c>
      <c r="G534" s="702" t="s">
        <v>283</v>
      </c>
      <c r="H534" s="48" t="s">
        <v>23</v>
      </c>
      <c r="I534" s="702" t="s">
        <v>284</v>
      </c>
      <c r="J534" s="706" t="s">
        <v>291</v>
      </c>
      <c r="K534" s="48" t="s">
        <v>109</v>
      </c>
      <c r="L534" s="704" t="s">
        <v>292</v>
      </c>
      <c r="M534" s="696" t="s">
        <v>111</v>
      </c>
    </row>
    <row r="535" spans="1:13">
      <c r="A535" s="691"/>
      <c r="B535" s="693"/>
      <c r="D535" s="64"/>
      <c r="E535" s="66"/>
      <c r="F535" s="49" t="s">
        <v>108</v>
      </c>
      <c r="G535" s="703"/>
      <c r="H535" s="49" t="s">
        <v>110</v>
      </c>
      <c r="I535" s="703"/>
      <c r="J535" s="707"/>
      <c r="K535" s="52" t="s">
        <v>117</v>
      </c>
      <c r="L535" s="705"/>
      <c r="M535" s="697"/>
    </row>
    <row r="536" spans="1:13">
      <c r="A536" s="50" t="s">
        <v>193</v>
      </c>
      <c r="B536" s="123">
        <f>TENGGARA!H374</f>
        <v>0</v>
      </c>
      <c r="D536" s="3">
        <v>1</v>
      </c>
      <c r="E536" s="50" t="s">
        <v>193</v>
      </c>
      <c r="F536" s="39">
        <f>TENGGARA!T374</f>
        <v>0</v>
      </c>
      <c r="G536" s="39">
        <f>MROUND(F536,0.2)</f>
        <v>0</v>
      </c>
      <c r="H536" s="39">
        <f>TENGGARA!U374</f>
        <v>0</v>
      </c>
      <c r="I536" s="39">
        <f>MROUND(H536,0.2)</f>
        <v>0</v>
      </c>
      <c r="J536" s="39">
        <f t="shared" ref="J536:J560" si="61">IF(I536=0, 0, MATCH(I536,eg_r2,1))</f>
        <v>0</v>
      </c>
      <c r="K536" s="39">
        <f>TENGGARA!G374</f>
        <v>0</v>
      </c>
      <c r="L536" s="3">
        <f t="shared" ref="L536:L560" si="62">MATCH(K536,eg_degree,0)</f>
        <v>1</v>
      </c>
      <c r="M536" s="3">
        <f t="shared" ref="M536:M560" si="63">IF(OR(F536=0,H536=0),0,IF(OR(G536&lt;0.2,I536&lt;0.2),1,IF(G536=0.2,INDEX(egsesw_0.2,J536,L536),IF(G536=0.4,INDEX(egsesw_0.4,J536,L536),IF(G536=0.6,INDEX(egsesw_0.6,J536,L536),IF(G536=0.8,INDEX(egsesw_0.8,J536,L536),IF(G536=1,INDEX(egsesw_1,J536,L536),IF(G536=1.2,INDEX(egsesw_1.2,J536,L536),IF(G536=1.4,INDEX(egsesw_1.4,J536,L536),IF(G536=1.6,INDEX(egsesw_1.6,J536,L536),IF(G536&gt;=1.8,INDEX(egsesw_1.8,J536,L536))))))))))))</f>
        <v>0</v>
      </c>
    </row>
    <row r="537" spans="1:13">
      <c r="A537" s="50" t="s">
        <v>194</v>
      </c>
      <c r="B537" s="123">
        <f>TENGGARA!H375</f>
        <v>0</v>
      </c>
      <c r="D537" s="3">
        <v>2</v>
      </c>
      <c r="E537" s="50" t="s">
        <v>194</v>
      </c>
      <c r="F537" s="39">
        <f>TENGGARA!T375</f>
        <v>0</v>
      </c>
      <c r="G537" s="39">
        <f t="shared" ref="G537:G560" si="64">MROUND(F537,0.2)</f>
        <v>0</v>
      </c>
      <c r="H537" s="39">
        <f>TENGGARA!U375</f>
        <v>0</v>
      </c>
      <c r="I537" s="39">
        <f t="shared" ref="I537:I560" si="65">MROUND(H537,0.2)</f>
        <v>0</v>
      </c>
      <c r="J537" s="39">
        <f t="shared" si="61"/>
        <v>0</v>
      </c>
      <c r="K537" s="39">
        <f>TENGGARA!G375</f>
        <v>0</v>
      </c>
      <c r="L537" s="3">
        <f t="shared" si="62"/>
        <v>1</v>
      </c>
      <c r="M537" s="3">
        <f t="shared" si="63"/>
        <v>0</v>
      </c>
    </row>
    <row r="538" spans="1:13">
      <c r="A538" s="50" t="s">
        <v>195</v>
      </c>
      <c r="B538" s="123">
        <f>TENGGARA!H376</f>
        <v>0</v>
      </c>
      <c r="D538" s="3">
        <v>3</v>
      </c>
      <c r="E538" s="50" t="s">
        <v>195</v>
      </c>
      <c r="F538" s="39">
        <f>TENGGARA!T376</f>
        <v>0</v>
      </c>
      <c r="G538" s="39">
        <f t="shared" si="64"/>
        <v>0</v>
      </c>
      <c r="H538" s="39">
        <f>TENGGARA!U376</f>
        <v>0</v>
      </c>
      <c r="I538" s="39">
        <f t="shared" si="65"/>
        <v>0</v>
      </c>
      <c r="J538" s="39">
        <f t="shared" si="61"/>
        <v>0</v>
      </c>
      <c r="K538" s="39">
        <f>TENGGARA!G376</f>
        <v>0</v>
      </c>
      <c r="L538" s="3">
        <f t="shared" si="62"/>
        <v>1</v>
      </c>
      <c r="M538" s="3">
        <f t="shared" si="63"/>
        <v>0</v>
      </c>
    </row>
    <row r="539" spans="1:13">
      <c r="A539" s="50" t="s">
        <v>319</v>
      </c>
      <c r="B539" s="123">
        <f>TENGGARA!H377</f>
        <v>0</v>
      </c>
      <c r="D539" s="3">
        <v>4</v>
      </c>
      <c r="E539" s="50" t="s">
        <v>319</v>
      </c>
      <c r="F539" s="39">
        <f>TENGGARA!T377</f>
        <v>0</v>
      </c>
      <c r="G539" s="39">
        <f t="shared" si="64"/>
        <v>0</v>
      </c>
      <c r="H539" s="39">
        <f>TENGGARA!U377</f>
        <v>0</v>
      </c>
      <c r="I539" s="39">
        <f t="shared" si="65"/>
        <v>0</v>
      </c>
      <c r="J539" s="39">
        <f t="shared" si="61"/>
        <v>0</v>
      </c>
      <c r="K539" s="39">
        <f>TENGGARA!G377</f>
        <v>0</v>
      </c>
      <c r="L539" s="3">
        <f t="shared" si="62"/>
        <v>1</v>
      </c>
      <c r="M539" s="3">
        <f t="shared" si="63"/>
        <v>0</v>
      </c>
    </row>
    <row r="540" spans="1:13">
      <c r="A540" s="50" t="s">
        <v>320</v>
      </c>
      <c r="B540" s="123">
        <f>TENGGARA!H378</f>
        <v>0</v>
      </c>
      <c r="D540" s="3">
        <v>5</v>
      </c>
      <c r="E540" s="50" t="s">
        <v>320</v>
      </c>
      <c r="F540" s="39">
        <f>TENGGARA!T378</f>
        <v>0</v>
      </c>
      <c r="G540" s="39">
        <f t="shared" si="64"/>
        <v>0</v>
      </c>
      <c r="H540" s="39">
        <f>TENGGARA!U378</f>
        <v>0</v>
      </c>
      <c r="I540" s="39">
        <f t="shared" si="65"/>
        <v>0</v>
      </c>
      <c r="J540" s="39">
        <f t="shared" si="61"/>
        <v>0</v>
      </c>
      <c r="K540" s="39">
        <f>TENGGARA!G378</f>
        <v>0</v>
      </c>
      <c r="L540" s="3">
        <f t="shared" si="62"/>
        <v>1</v>
      </c>
      <c r="M540" s="3">
        <f t="shared" si="63"/>
        <v>0</v>
      </c>
    </row>
    <row r="541" spans="1:13">
      <c r="A541" s="50" t="s">
        <v>321</v>
      </c>
      <c r="B541" s="123">
        <f>TENGGARA!H379</f>
        <v>0</v>
      </c>
      <c r="D541" s="3">
        <v>6</v>
      </c>
      <c r="E541" s="50" t="s">
        <v>321</v>
      </c>
      <c r="F541" s="39">
        <f>TENGGARA!T379</f>
        <v>0</v>
      </c>
      <c r="G541" s="39">
        <f t="shared" si="64"/>
        <v>0</v>
      </c>
      <c r="H541" s="39">
        <f>TENGGARA!U379</f>
        <v>0</v>
      </c>
      <c r="I541" s="39">
        <f t="shared" si="65"/>
        <v>0</v>
      </c>
      <c r="J541" s="39">
        <f t="shared" si="61"/>
        <v>0</v>
      </c>
      <c r="K541" s="39">
        <f>TENGGARA!G379</f>
        <v>0</v>
      </c>
      <c r="L541" s="3">
        <f t="shared" si="62"/>
        <v>1</v>
      </c>
      <c r="M541" s="3">
        <f t="shared" si="63"/>
        <v>0</v>
      </c>
    </row>
    <row r="542" spans="1:13">
      <c r="A542" s="50" t="s">
        <v>322</v>
      </c>
      <c r="B542" s="123">
        <f>TENGGARA!H380</f>
        <v>0</v>
      </c>
      <c r="D542" s="3">
        <v>7</v>
      </c>
      <c r="E542" s="50" t="s">
        <v>322</v>
      </c>
      <c r="F542" s="39">
        <f>TENGGARA!T380</f>
        <v>0</v>
      </c>
      <c r="G542" s="39">
        <f t="shared" si="64"/>
        <v>0</v>
      </c>
      <c r="H542" s="39">
        <f>TENGGARA!U380</f>
        <v>0</v>
      </c>
      <c r="I542" s="39">
        <f t="shared" si="65"/>
        <v>0</v>
      </c>
      <c r="J542" s="39">
        <f t="shared" si="61"/>
        <v>0</v>
      </c>
      <c r="K542" s="39">
        <f>TENGGARA!G380</f>
        <v>0</v>
      </c>
      <c r="L542" s="3">
        <f t="shared" si="62"/>
        <v>1</v>
      </c>
      <c r="M542" s="3">
        <f t="shared" si="63"/>
        <v>0</v>
      </c>
    </row>
    <row r="543" spans="1:13">
      <c r="A543" s="50" t="s">
        <v>323</v>
      </c>
      <c r="B543" s="123">
        <f>TENGGARA!H381</f>
        <v>0</v>
      </c>
      <c r="D543" s="3">
        <v>8</v>
      </c>
      <c r="E543" s="50" t="s">
        <v>323</v>
      </c>
      <c r="F543" s="39">
        <f>TENGGARA!T381</f>
        <v>0</v>
      </c>
      <c r="G543" s="39">
        <f t="shared" si="64"/>
        <v>0</v>
      </c>
      <c r="H543" s="39">
        <f>TENGGARA!U381</f>
        <v>0</v>
      </c>
      <c r="I543" s="39">
        <f t="shared" si="65"/>
        <v>0</v>
      </c>
      <c r="J543" s="39">
        <f t="shared" si="61"/>
        <v>0</v>
      </c>
      <c r="K543" s="39">
        <f>TENGGARA!G381</f>
        <v>0</v>
      </c>
      <c r="L543" s="3">
        <f t="shared" si="62"/>
        <v>1</v>
      </c>
      <c r="M543" s="3">
        <f t="shared" si="63"/>
        <v>0</v>
      </c>
    </row>
    <row r="544" spans="1:13">
      <c r="A544" s="50" t="s">
        <v>324</v>
      </c>
      <c r="B544" s="123">
        <f>TENGGARA!H382</f>
        <v>0</v>
      </c>
      <c r="D544" s="3">
        <v>9</v>
      </c>
      <c r="E544" s="50" t="s">
        <v>324</v>
      </c>
      <c r="F544" s="39">
        <f>TENGGARA!T382</f>
        <v>0</v>
      </c>
      <c r="G544" s="39">
        <f t="shared" si="64"/>
        <v>0</v>
      </c>
      <c r="H544" s="39">
        <f>TENGGARA!U382</f>
        <v>0</v>
      </c>
      <c r="I544" s="39">
        <f t="shared" si="65"/>
        <v>0</v>
      </c>
      <c r="J544" s="39">
        <f t="shared" si="61"/>
        <v>0</v>
      </c>
      <c r="K544" s="39">
        <f>TENGGARA!G382</f>
        <v>0</v>
      </c>
      <c r="L544" s="3">
        <f t="shared" si="62"/>
        <v>1</v>
      </c>
      <c r="M544" s="3">
        <f t="shared" si="63"/>
        <v>0</v>
      </c>
    </row>
    <row r="545" spans="1:13">
      <c r="A545" s="50" t="s">
        <v>325</v>
      </c>
      <c r="B545" s="123">
        <f>TENGGARA!H383</f>
        <v>0</v>
      </c>
      <c r="D545" s="3">
        <v>10</v>
      </c>
      <c r="E545" s="50" t="s">
        <v>325</v>
      </c>
      <c r="F545" s="39">
        <f>TENGGARA!T383</f>
        <v>0</v>
      </c>
      <c r="G545" s="39">
        <f t="shared" si="64"/>
        <v>0</v>
      </c>
      <c r="H545" s="39">
        <f>TENGGARA!U383</f>
        <v>0</v>
      </c>
      <c r="I545" s="39">
        <f t="shared" si="65"/>
        <v>0</v>
      </c>
      <c r="J545" s="39">
        <f t="shared" si="61"/>
        <v>0</v>
      </c>
      <c r="K545" s="39">
        <f>TENGGARA!G383</f>
        <v>0</v>
      </c>
      <c r="L545" s="3">
        <f t="shared" si="62"/>
        <v>1</v>
      </c>
      <c r="M545" s="3">
        <f t="shared" si="63"/>
        <v>0</v>
      </c>
    </row>
    <row r="546" spans="1:13">
      <c r="A546" s="50" t="s">
        <v>372</v>
      </c>
      <c r="B546" s="123">
        <f>TENGGARA!H384</f>
        <v>0</v>
      </c>
      <c r="D546" s="3">
        <v>11</v>
      </c>
      <c r="E546" s="50" t="s">
        <v>372</v>
      </c>
      <c r="F546" s="39">
        <f>TENGGARA!T384</f>
        <v>0</v>
      </c>
      <c r="G546" s="39">
        <f t="shared" si="64"/>
        <v>0</v>
      </c>
      <c r="H546" s="39">
        <f>TENGGARA!U384</f>
        <v>0</v>
      </c>
      <c r="I546" s="39">
        <f t="shared" si="65"/>
        <v>0</v>
      </c>
      <c r="J546" s="39">
        <f t="shared" si="61"/>
        <v>0</v>
      </c>
      <c r="K546" s="39">
        <f>TENGGARA!G384</f>
        <v>0</v>
      </c>
      <c r="L546" s="3">
        <f t="shared" si="62"/>
        <v>1</v>
      </c>
      <c r="M546" s="3">
        <f t="shared" si="63"/>
        <v>0</v>
      </c>
    </row>
    <row r="547" spans="1:13">
      <c r="A547" s="50" t="s">
        <v>373</v>
      </c>
      <c r="B547" s="123">
        <f>TENGGARA!H385</f>
        <v>0</v>
      </c>
      <c r="D547" s="3">
        <v>12</v>
      </c>
      <c r="E547" s="50" t="s">
        <v>373</v>
      </c>
      <c r="F547" s="39">
        <f>TENGGARA!T385</f>
        <v>0</v>
      </c>
      <c r="G547" s="39">
        <f t="shared" si="64"/>
        <v>0</v>
      </c>
      <c r="H547" s="39">
        <f>TENGGARA!U385</f>
        <v>0</v>
      </c>
      <c r="I547" s="39">
        <f t="shared" si="65"/>
        <v>0</v>
      </c>
      <c r="J547" s="39">
        <f t="shared" si="61"/>
        <v>0</v>
      </c>
      <c r="K547" s="39">
        <f>TENGGARA!G385</f>
        <v>0</v>
      </c>
      <c r="L547" s="3">
        <f t="shared" si="62"/>
        <v>1</v>
      </c>
      <c r="M547" s="3">
        <f t="shared" si="63"/>
        <v>0</v>
      </c>
    </row>
    <row r="548" spans="1:13">
      <c r="A548" s="50" t="s">
        <v>374</v>
      </c>
      <c r="B548" s="123">
        <f>TENGGARA!H386</f>
        <v>0</v>
      </c>
      <c r="D548" s="3">
        <v>13</v>
      </c>
      <c r="E548" s="50" t="s">
        <v>374</v>
      </c>
      <c r="F548" s="39">
        <f>TENGGARA!T386</f>
        <v>0</v>
      </c>
      <c r="G548" s="39">
        <f t="shared" si="64"/>
        <v>0</v>
      </c>
      <c r="H548" s="39">
        <f>TENGGARA!U386</f>
        <v>0</v>
      </c>
      <c r="I548" s="39">
        <f t="shared" si="65"/>
        <v>0</v>
      </c>
      <c r="J548" s="39">
        <f t="shared" si="61"/>
        <v>0</v>
      </c>
      <c r="K548" s="39">
        <f>TENGGARA!G386</f>
        <v>0</v>
      </c>
      <c r="L548" s="3">
        <f t="shared" si="62"/>
        <v>1</v>
      </c>
      <c r="M548" s="3">
        <f t="shared" si="63"/>
        <v>0</v>
      </c>
    </row>
    <row r="549" spans="1:13">
      <c r="A549" s="50" t="s">
        <v>375</v>
      </c>
      <c r="B549" s="123">
        <f>TENGGARA!H387</f>
        <v>0</v>
      </c>
      <c r="D549" s="3">
        <v>14</v>
      </c>
      <c r="E549" s="50" t="s">
        <v>375</v>
      </c>
      <c r="F549" s="39">
        <f>TENGGARA!T387</f>
        <v>0</v>
      </c>
      <c r="G549" s="39">
        <f t="shared" si="64"/>
        <v>0</v>
      </c>
      <c r="H549" s="39">
        <f>TENGGARA!U387</f>
        <v>0</v>
      </c>
      <c r="I549" s="39">
        <f t="shared" si="65"/>
        <v>0</v>
      </c>
      <c r="J549" s="39">
        <f t="shared" si="61"/>
        <v>0</v>
      </c>
      <c r="K549" s="39">
        <f>TENGGARA!G387</f>
        <v>0</v>
      </c>
      <c r="L549" s="3">
        <f t="shared" si="62"/>
        <v>1</v>
      </c>
      <c r="M549" s="3">
        <f t="shared" si="63"/>
        <v>0</v>
      </c>
    </row>
    <row r="550" spans="1:13">
      <c r="A550" s="50" t="s">
        <v>376</v>
      </c>
      <c r="B550" s="123">
        <f>TENGGARA!H388</f>
        <v>0</v>
      </c>
      <c r="D550" s="3">
        <v>15</v>
      </c>
      <c r="E550" s="50" t="s">
        <v>376</v>
      </c>
      <c r="F550" s="39">
        <f>TENGGARA!T388</f>
        <v>0</v>
      </c>
      <c r="G550" s="39">
        <f t="shared" si="64"/>
        <v>0</v>
      </c>
      <c r="H550" s="39">
        <f>TENGGARA!U388</f>
        <v>0</v>
      </c>
      <c r="I550" s="39">
        <f t="shared" si="65"/>
        <v>0</v>
      </c>
      <c r="J550" s="39">
        <f t="shared" si="61"/>
        <v>0</v>
      </c>
      <c r="K550" s="39">
        <f>TENGGARA!G388</f>
        <v>0</v>
      </c>
      <c r="L550" s="3">
        <f t="shared" si="62"/>
        <v>1</v>
      </c>
      <c r="M550" s="3">
        <f t="shared" si="63"/>
        <v>0</v>
      </c>
    </row>
    <row r="551" spans="1:13">
      <c r="A551" s="50" t="s">
        <v>377</v>
      </c>
      <c r="B551" s="123">
        <f>TENGGARA!H389</f>
        <v>0</v>
      </c>
      <c r="D551" s="3">
        <v>16</v>
      </c>
      <c r="E551" s="50" t="s">
        <v>377</v>
      </c>
      <c r="F551" s="39">
        <f>TENGGARA!T389</f>
        <v>0</v>
      </c>
      <c r="G551" s="39">
        <f t="shared" si="64"/>
        <v>0</v>
      </c>
      <c r="H551" s="39">
        <f>TENGGARA!U389</f>
        <v>0</v>
      </c>
      <c r="I551" s="39">
        <f t="shared" si="65"/>
        <v>0</v>
      </c>
      <c r="J551" s="39">
        <f t="shared" si="61"/>
        <v>0</v>
      </c>
      <c r="K551" s="39">
        <f>TENGGARA!G389</f>
        <v>0</v>
      </c>
      <c r="L551" s="3">
        <f t="shared" si="62"/>
        <v>1</v>
      </c>
      <c r="M551" s="3">
        <f t="shared" si="63"/>
        <v>0</v>
      </c>
    </row>
    <row r="552" spans="1:13">
      <c r="A552" s="50" t="s">
        <v>378</v>
      </c>
      <c r="B552" s="123">
        <f>TENGGARA!H390</f>
        <v>0</v>
      </c>
      <c r="D552" s="3">
        <v>17</v>
      </c>
      <c r="E552" s="50" t="s">
        <v>378</v>
      </c>
      <c r="F552" s="39">
        <f>TENGGARA!T390</f>
        <v>0</v>
      </c>
      <c r="G552" s="39">
        <f t="shared" si="64"/>
        <v>0</v>
      </c>
      <c r="H552" s="39">
        <f>TENGGARA!U390</f>
        <v>0</v>
      </c>
      <c r="I552" s="39">
        <f t="shared" si="65"/>
        <v>0</v>
      </c>
      <c r="J552" s="39">
        <f t="shared" si="61"/>
        <v>0</v>
      </c>
      <c r="K552" s="39">
        <f>TENGGARA!G390</f>
        <v>0</v>
      </c>
      <c r="L552" s="3">
        <f t="shared" si="62"/>
        <v>1</v>
      </c>
      <c r="M552" s="3">
        <f t="shared" si="63"/>
        <v>0</v>
      </c>
    </row>
    <row r="553" spans="1:13">
      <c r="A553" s="50" t="s">
        <v>379</v>
      </c>
      <c r="B553" s="123">
        <f>TENGGARA!H391</f>
        <v>0</v>
      </c>
      <c r="D553" s="3">
        <v>18</v>
      </c>
      <c r="E553" s="50" t="s">
        <v>379</v>
      </c>
      <c r="F553" s="39">
        <f>TENGGARA!T391</f>
        <v>0</v>
      </c>
      <c r="G553" s="39">
        <f t="shared" si="64"/>
        <v>0</v>
      </c>
      <c r="H553" s="39">
        <f>TENGGARA!U391</f>
        <v>0</v>
      </c>
      <c r="I553" s="39">
        <f t="shared" si="65"/>
        <v>0</v>
      </c>
      <c r="J553" s="39">
        <f t="shared" si="61"/>
        <v>0</v>
      </c>
      <c r="K553" s="39">
        <f>TENGGARA!G391</f>
        <v>0</v>
      </c>
      <c r="L553" s="3">
        <f t="shared" si="62"/>
        <v>1</v>
      </c>
      <c r="M553" s="3">
        <f t="shared" si="63"/>
        <v>0</v>
      </c>
    </row>
    <row r="554" spans="1:13">
      <c r="A554" s="50" t="s">
        <v>380</v>
      </c>
      <c r="B554" s="123">
        <f>TENGGARA!H392</f>
        <v>0</v>
      </c>
      <c r="D554" s="3">
        <v>19</v>
      </c>
      <c r="E554" s="50" t="s">
        <v>380</v>
      </c>
      <c r="F554" s="39">
        <f>TENGGARA!T392</f>
        <v>0</v>
      </c>
      <c r="G554" s="39">
        <f t="shared" si="64"/>
        <v>0</v>
      </c>
      <c r="H554" s="39">
        <f>TENGGARA!U392</f>
        <v>0</v>
      </c>
      <c r="I554" s="39">
        <f t="shared" si="65"/>
        <v>0</v>
      </c>
      <c r="J554" s="39">
        <f t="shared" si="61"/>
        <v>0</v>
      </c>
      <c r="K554" s="39">
        <f>TENGGARA!G392</f>
        <v>0</v>
      </c>
      <c r="L554" s="3">
        <f t="shared" si="62"/>
        <v>1</v>
      </c>
      <c r="M554" s="3">
        <f t="shared" si="63"/>
        <v>0</v>
      </c>
    </row>
    <row r="555" spans="1:13">
      <c r="A555" s="50" t="s">
        <v>381</v>
      </c>
      <c r="B555" s="123">
        <f>TENGGARA!H393</f>
        <v>0</v>
      </c>
      <c r="D555" s="3">
        <v>20</v>
      </c>
      <c r="E555" s="50" t="s">
        <v>381</v>
      </c>
      <c r="F555" s="39">
        <f>TENGGARA!T393</f>
        <v>0</v>
      </c>
      <c r="G555" s="39">
        <f t="shared" si="64"/>
        <v>0</v>
      </c>
      <c r="H555" s="39">
        <f>TENGGARA!U393</f>
        <v>0</v>
      </c>
      <c r="I555" s="39">
        <f t="shared" si="65"/>
        <v>0</v>
      </c>
      <c r="J555" s="39">
        <f t="shared" si="61"/>
        <v>0</v>
      </c>
      <c r="K555" s="39">
        <f>TENGGARA!G393</f>
        <v>0</v>
      </c>
      <c r="L555" s="3">
        <f t="shared" si="62"/>
        <v>1</v>
      </c>
      <c r="M555" s="3">
        <f t="shared" si="63"/>
        <v>0</v>
      </c>
    </row>
    <row r="556" spans="1:13">
      <c r="A556" s="50" t="s">
        <v>382</v>
      </c>
      <c r="B556" s="123">
        <f>TENGGARA!H394</f>
        <v>0</v>
      </c>
      <c r="D556" s="3">
        <v>21</v>
      </c>
      <c r="E556" s="50" t="s">
        <v>382</v>
      </c>
      <c r="F556" s="39">
        <f>TENGGARA!T394</f>
        <v>0</v>
      </c>
      <c r="G556" s="39">
        <f t="shared" si="64"/>
        <v>0</v>
      </c>
      <c r="H556" s="39">
        <f>TENGGARA!U394</f>
        <v>0</v>
      </c>
      <c r="I556" s="39">
        <f t="shared" si="65"/>
        <v>0</v>
      </c>
      <c r="J556" s="39">
        <f t="shared" si="61"/>
        <v>0</v>
      </c>
      <c r="K556" s="39">
        <f>TENGGARA!G394</f>
        <v>0</v>
      </c>
      <c r="L556" s="3">
        <f t="shared" si="62"/>
        <v>1</v>
      </c>
      <c r="M556" s="3">
        <f t="shared" si="63"/>
        <v>0</v>
      </c>
    </row>
    <row r="557" spans="1:13">
      <c r="A557" s="50" t="s">
        <v>383</v>
      </c>
      <c r="B557" s="123">
        <f>TENGGARA!H395</f>
        <v>0</v>
      </c>
      <c r="D557" s="3">
        <v>22</v>
      </c>
      <c r="E557" s="50" t="s">
        <v>383</v>
      </c>
      <c r="F557" s="39">
        <f>TENGGARA!T395</f>
        <v>0</v>
      </c>
      <c r="G557" s="39">
        <f t="shared" si="64"/>
        <v>0</v>
      </c>
      <c r="H557" s="39">
        <f>TENGGARA!U395</f>
        <v>0</v>
      </c>
      <c r="I557" s="39">
        <f t="shared" si="65"/>
        <v>0</v>
      </c>
      <c r="J557" s="39">
        <f t="shared" si="61"/>
        <v>0</v>
      </c>
      <c r="K557" s="39">
        <f>TENGGARA!G395</f>
        <v>0</v>
      </c>
      <c r="L557" s="3">
        <f t="shared" si="62"/>
        <v>1</v>
      </c>
      <c r="M557" s="3">
        <f t="shared" si="63"/>
        <v>0</v>
      </c>
    </row>
    <row r="558" spans="1:13">
      <c r="A558" s="50" t="s">
        <v>384</v>
      </c>
      <c r="B558" s="123">
        <f>TENGGARA!H396</f>
        <v>0</v>
      </c>
      <c r="D558" s="3">
        <v>23</v>
      </c>
      <c r="E558" s="50" t="s">
        <v>384</v>
      </c>
      <c r="F558" s="39">
        <f>TENGGARA!T396</f>
        <v>0</v>
      </c>
      <c r="G558" s="39">
        <f t="shared" si="64"/>
        <v>0</v>
      </c>
      <c r="H558" s="39">
        <f>TENGGARA!U396</f>
        <v>0</v>
      </c>
      <c r="I558" s="39">
        <f t="shared" si="65"/>
        <v>0</v>
      </c>
      <c r="J558" s="39">
        <f t="shared" si="61"/>
        <v>0</v>
      </c>
      <c r="K558" s="39">
        <f>TENGGARA!G396</f>
        <v>0</v>
      </c>
      <c r="L558" s="3">
        <f t="shared" si="62"/>
        <v>1</v>
      </c>
      <c r="M558" s="3">
        <f t="shared" si="63"/>
        <v>0</v>
      </c>
    </row>
    <row r="559" spans="1:13">
      <c r="A559" s="50" t="s">
        <v>385</v>
      </c>
      <c r="B559" s="123">
        <f>TENGGARA!H397</f>
        <v>0</v>
      </c>
      <c r="D559" s="3">
        <v>24</v>
      </c>
      <c r="E559" s="50" t="s">
        <v>385</v>
      </c>
      <c r="F559" s="39">
        <f>TENGGARA!T397</f>
        <v>0</v>
      </c>
      <c r="G559" s="39">
        <f t="shared" si="64"/>
        <v>0</v>
      </c>
      <c r="H559" s="39">
        <f>TENGGARA!U397</f>
        <v>0</v>
      </c>
      <c r="I559" s="39">
        <f t="shared" si="65"/>
        <v>0</v>
      </c>
      <c r="J559" s="39">
        <f t="shared" si="61"/>
        <v>0</v>
      </c>
      <c r="K559" s="39">
        <f>TENGGARA!G397</f>
        <v>0</v>
      </c>
      <c r="L559" s="3">
        <f t="shared" si="62"/>
        <v>1</v>
      </c>
      <c r="M559" s="3">
        <f t="shared" si="63"/>
        <v>0</v>
      </c>
    </row>
    <row r="560" spans="1:13">
      <c r="A560" s="50" t="s">
        <v>386</v>
      </c>
      <c r="B560" s="123">
        <f>TENGGARA!H398</f>
        <v>0</v>
      </c>
      <c r="D560" s="3">
        <v>25</v>
      </c>
      <c r="E560" s="50" t="s">
        <v>386</v>
      </c>
      <c r="F560" s="39">
        <f>TENGGARA!T398</f>
        <v>0</v>
      </c>
      <c r="G560" s="39">
        <f t="shared" si="64"/>
        <v>0</v>
      </c>
      <c r="H560" s="39">
        <f>TENGGARA!U398</f>
        <v>0</v>
      </c>
      <c r="I560" s="39">
        <f t="shared" si="65"/>
        <v>0</v>
      </c>
      <c r="J560" s="39">
        <f t="shared" si="61"/>
        <v>0</v>
      </c>
      <c r="K560" s="39">
        <f>TENGGARA!G398</f>
        <v>0</v>
      </c>
      <c r="L560" s="3">
        <f t="shared" si="62"/>
        <v>1</v>
      </c>
      <c r="M560" s="3">
        <f t="shared" si="63"/>
        <v>0</v>
      </c>
    </row>
    <row r="561" spans="1:2">
      <c r="A561" s="50" t="s">
        <v>187</v>
      </c>
      <c r="B561" s="123">
        <f>TENGGARA!F314</f>
        <v>0</v>
      </c>
    </row>
    <row r="562" spans="1:2">
      <c r="A562" s="50" t="s">
        <v>188</v>
      </c>
      <c r="B562" s="123">
        <f>TENGGARA!F315</f>
        <v>0</v>
      </c>
    </row>
    <row r="563" spans="1:2">
      <c r="A563" s="50" t="s">
        <v>189</v>
      </c>
      <c r="B563" s="123">
        <f>TENGGARA!F316</f>
        <v>0</v>
      </c>
    </row>
    <row r="564" spans="1:2">
      <c r="A564" s="50" t="s">
        <v>305</v>
      </c>
      <c r="B564" s="123">
        <f>TENGGARA!F317</f>
        <v>0</v>
      </c>
    </row>
    <row r="565" spans="1:2">
      <c r="A565" s="50" t="s">
        <v>306</v>
      </c>
      <c r="B565" s="123">
        <f>TENGGARA!F318</f>
        <v>0</v>
      </c>
    </row>
    <row r="566" spans="1:2">
      <c r="A566" s="50" t="s">
        <v>307</v>
      </c>
      <c r="B566" s="123">
        <f>TENGGARA!F319</f>
        <v>0</v>
      </c>
    </row>
    <row r="567" spans="1:2">
      <c r="A567" s="50" t="s">
        <v>308</v>
      </c>
      <c r="B567" s="123">
        <f>TENGGARA!F320</f>
        <v>0</v>
      </c>
    </row>
    <row r="568" spans="1:2">
      <c r="A568" s="50" t="s">
        <v>309</v>
      </c>
      <c r="B568" s="123">
        <f>TENGGARA!F321</f>
        <v>0</v>
      </c>
    </row>
    <row r="569" spans="1:2">
      <c r="A569" s="50" t="s">
        <v>310</v>
      </c>
      <c r="B569" s="123">
        <f>TENGGARA!F322</f>
        <v>0</v>
      </c>
    </row>
    <row r="570" spans="1:2">
      <c r="A570" s="50" t="s">
        <v>311</v>
      </c>
      <c r="B570" s="123">
        <f>TENGGARA!F323</f>
        <v>0</v>
      </c>
    </row>
    <row r="571" spans="1:2">
      <c r="A571" s="50" t="s">
        <v>342</v>
      </c>
      <c r="B571" s="123">
        <f>TENGGARA!F324</f>
        <v>0</v>
      </c>
    </row>
    <row r="572" spans="1:2">
      <c r="A572" s="50" t="s">
        <v>343</v>
      </c>
      <c r="B572" s="123">
        <f>TENGGARA!F325</f>
        <v>0</v>
      </c>
    </row>
    <row r="573" spans="1:2">
      <c r="A573" s="50" t="s">
        <v>344</v>
      </c>
      <c r="B573" s="123">
        <f>TENGGARA!F326</f>
        <v>0</v>
      </c>
    </row>
    <row r="574" spans="1:2">
      <c r="A574" s="50" t="s">
        <v>345</v>
      </c>
      <c r="B574" s="123">
        <f>TENGGARA!F327</f>
        <v>0</v>
      </c>
    </row>
    <row r="575" spans="1:2">
      <c r="A575" s="50" t="s">
        <v>346</v>
      </c>
      <c r="B575" s="123">
        <f>TENGGARA!F328</f>
        <v>0</v>
      </c>
    </row>
    <row r="576" spans="1:2">
      <c r="A576" s="50" t="s">
        <v>347</v>
      </c>
      <c r="B576" s="123">
        <f>TENGGARA!F329</f>
        <v>0</v>
      </c>
    </row>
    <row r="577" spans="1:2">
      <c r="A577" s="50" t="s">
        <v>348</v>
      </c>
      <c r="B577" s="123">
        <f>TENGGARA!F330</f>
        <v>0</v>
      </c>
    </row>
    <row r="578" spans="1:2">
      <c r="A578" s="50" t="s">
        <v>349</v>
      </c>
      <c r="B578" s="123">
        <f>TENGGARA!F331</f>
        <v>0</v>
      </c>
    </row>
    <row r="579" spans="1:2">
      <c r="A579" s="50" t="s">
        <v>350</v>
      </c>
      <c r="B579" s="123">
        <f>TENGGARA!F332</f>
        <v>0</v>
      </c>
    </row>
    <row r="580" spans="1:2">
      <c r="A580" s="50" t="s">
        <v>351</v>
      </c>
      <c r="B580" s="123">
        <f>TENGGARA!F333</f>
        <v>0</v>
      </c>
    </row>
    <row r="581" spans="1:2">
      <c r="A581" s="50" t="s">
        <v>352</v>
      </c>
      <c r="B581" s="123">
        <f>TENGGARA!F334</f>
        <v>0</v>
      </c>
    </row>
    <row r="582" spans="1:2">
      <c r="A582" s="50" t="s">
        <v>353</v>
      </c>
      <c r="B582" s="123">
        <f>TENGGARA!F335</f>
        <v>0</v>
      </c>
    </row>
    <row r="583" spans="1:2">
      <c r="A583" s="50" t="s">
        <v>354</v>
      </c>
      <c r="B583" s="123">
        <f>TENGGARA!F336</f>
        <v>0</v>
      </c>
    </row>
    <row r="584" spans="1:2">
      <c r="A584" s="50" t="s">
        <v>355</v>
      </c>
      <c r="B584" s="123">
        <f>TENGGARA!F337</f>
        <v>0</v>
      </c>
    </row>
    <row r="585" spans="1:2">
      <c r="A585" s="50" t="s">
        <v>356</v>
      </c>
      <c r="B585" s="123">
        <f>TENGGARA!F338</f>
        <v>0</v>
      </c>
    </row>
    <row r="586" spans="1:2">
      <c r="A586" s="50" t="s">
        <v>190</v>
      </c>
      <c r="B586" s="123">
        <f>TENGGARA!F344</f>
        <v>0</v>
      </c>
    </row>
    <row r="587" spans="1:2">
      <c r="A587" s="50" t="s">
        <v>191</v>
      </c>
      <c r="B587" s="123">
        <f>TENGGARA!F345</f>
        <v>0</v>
      </c>
    </row>
    <row r="588" spans="1:2">
      <c r="A588" s="50" t="s">
        <v>192</v>
      </c>
      <c r="B588" s="123">
        <f>TENGGARA!F346</f>
        <v>0</v>
      </c>
    </row>
    <row r="589" spans="1:2">
      <c r="A589" s="50" t="s">
        <v>312</v>
      </c>
      <c r="B589" s="123">
        <f>TENGGARA!F347</f>
        <v>0</v>
      </c>
    </row>
    <row r="590" spans="1:2">
      <c r="A590" s="50" t="s">
        <v>313</v>
      </c>
      <c r="B590" s="123">
        <f>TENGGARA!F348</f>
        <v>0</v>
      </c>
    </row>
    <row r="591" spans="1:2">
      <c r="A591" s="50" t="s">
        <v>314</v>
      </c>
      <c r="B591" s="123">
        <f>TENGGARA!F349</f>
        <v>0</v>
      </c>
    </row>
    <row r="592" spans="1:2">
      <c r="A592" s="50" t="s">
        <v>315</v>
      </c>
      <c r="B592" s="123">
        <f>TENGGARA!F350</f>
        <v>0</v>
      </c>
    </row>
    <row r="593" spans="1:2">
      <c r="A593" s="50" t="s">
        <v>316</v>
      </c>
      <c r="B593" s="123">
        <f>TENGGARA!F351</f>
        <v>0</v>
      </c>
    </row>
    <row r="594" spans="1:2">
      <c r="A594" s="50" t="s">
        <v>317</v>
      </c>
      <c r="B594" s="123">
        <f>TENGGARA!F352</f>
        <v>0</v>
      </c>
    </row>
    <row r="595" spans="1:2">
      <c r="A595" s="50" t="s">
        <v>318</v>
      </c>
      <c r="B595" s="123">
        <f>TENGGARA!F353</f>
        <v>0</v>
      </c>
    </row>
    <row r="596" spans="1:2">
      <c r="A596" s="50" t="s">
        <v>357</v>
      </c>
      <c r="B596" s="123">
        <f>TENGGARA!F354</f>
        <v>0</v>
      </c>
    </row>
    <row r="597" spans="1:2">
      <c r="A597" s="50" t="s">
        <v>358</v>
      </c>
      <c r="B597" s="123">
        <f>TENGGARA!F355</f>
        <v>0</v>
      </c>
    </row>
    <row r="598" spans="1:2">
      <c r="A598" s="50" t="s">
        <v>359</v>
      </c>
      <c r="B598" s="123">
        <f>TENGGARA!F356</f>
        <v>0</v>
      </c>
    </row>
    <row r="599" spans="1:2">
      <c r="A599" s="50" t="s">
        <v>360</v>
      </c>
      <c r="B599" s="123">
        <f>TENGGARA!F357</f>
        <v>0</v>
      </c>
    </row>
    <row r="600" spans="1:2">
      <c r="A600" s="50" t="s">
        <v>361</v>
      </c>
      <c r="B600" s="123">
        <f>TENGGARA!F358</f>
        <v>0</v>
      </c>
    </row>
    <row r="601" spans="1:2">
      <c r="A601" s="50" t="s">
        <v>362</v>
      </c>
      <c r="B601" s="123">
        <f>TENGGARA!F359</f>
        <v>0</v>
      </c>
    </row>
    <row r="602" spans="1:2">
      <c r="A602" s="50" t="s">
        <v>363</v>
      </c>
      <c r="B602" s="123">
        <f>TENGGARA!F360</f>
        <v>0</v>
      </c>
    </row>
    <row r="603" spans="1:2">
      <c r="A603" s="50" t="s">
        <v>364</v>
      </c>
      <c r="B603" s="123">
        <f>TENGGARA!F361</f>
        <v>0</v>
      </c>
    </row>
    <row r="604" spans="1:2">
      <c r="A604" s="50" t="s">
        <v>365</v>
      </c>
      <c r="B604" s="123">
        <f>TENGGARA!F362</f>
        <v>0</v>
      </c>
    </row>
    <row r="605" spans="1:2">
      <c r="A605" s="50" t="s">
        <v>366</v>
      </c>
      <c r="B605" s="123">
        <f>TENGGARA!F363</f>
        <v>0</v>
      </c>
    </row>
    <row r="606" spans="1:2">
      <c r="A606" s="50" t="s">
        <v>367</v>
      </c>
      <c r="B606" s="123">
        <f>TENGGARA!F364</f>
        <v>0</v>
      </c>
    </row>
    <row r="607" spans="1:2">
      <c r="A607" s="50" t="s">
        <v>368</v>
      </c>
      <c r="B607" s="123">
        <f>TENGGARA!F365</f>
        <v>0</v>
      </c>
    </row>
    <row r="608" spans="1:2">
      <c r="A608" s="50" t="s">
        <v>369</v>
      </c>
      <c r="B608" s="123">
        <f>TENGGARA!F366</f>
        <v>0</v>
      </c>
    </row>
    <row r="609" spans="1:13">
      <c r="A609" s="50" t="s">
        <v>370</v>
      </c>
      <c r="B609" s="123">
        <f>TENGGARA!F367</f>
        <v>0</v>
      </c>
    </row>
    <row r="610" spans="1:13">
      <c r="A610" s="50" t="s">
        <v>371</v>
      </c>
      <c r="B610" s="123">
        <f>TENGGARA!F368</f>
        <v>0</v>
      </c>
    </row>
    <row r="612" spans="1:13" ht="28.5">
      <c r="A612" s="34" t="s">
        <v>276</v>
      </c>
      <c r="B612" s="34"/>
    </row>
    <row r="614" spans="1:13" ht="21">
      <c r="A614" s="53" t="s">
        <v>9</v>
      </c>
      <c r="B614" s="46"/>
    </row>
    <row r="615" spans="1:13">
      <c r="A615" s="6"/>
      <c r="B615" s="9"/>
    </row>
    <row r="616" spans="1:13">
      <c r="B616" s="9" t="s">
        <v>14</v>
      </c>
    </row>
    <row r="617" spans="1:13" ht="15.75" thickBot="1">
      <c r="A617" s="9" t="s">
        <v>16</v>
      </c>
      <c r="B617" s="51" t="s">
        <v>17</v>
      </c>
    </row>
    <row r="618" spans="1:13" ht="30">
      <c r="A618" s="690" t="s">
        <v>18</v>
      </c>
      <c r="B618" s="692" t="s">
        <v>19</v>
      </c>
      <c r="D618" s="63" t="s">
        <v>2</v>
      </c>
      <c r="E618" s="65" t="s">
        <v>267</v>
      </c>
      <c r="F618" s="48" t="s">
        <v>22</v>
      </c>
      <c r="G618" s="702" t="s">
        <v>283</v>
      </c>
      <c r="H618" s="48" t="s">
        <v>23</v>
      </c>
      <c r="I618" s="702" t="s">
        <v>284</v>
      </c>
      <c r="J618" s="706" t="s">
        <v>291</v>
      </c>
      <c r="K618" s="48" t="s">
        <v>109</v>
      </c>
      <c r="L618" s="704" t="s">
        <v>292</v>
      </c>
      <c r="M618" s="696" t="s">
        <v>111</v>
      </c>
    </row>
    <row r="619" spans="1:13">
      <c r="A619" s="691"/>
      <c r="B619" s="693"/>
      <c r="D619" s="64"/>
      <c r="E619" s="66"/>
      <c r="F619" s="49" t="s">
        <v>108</v>
      </c>
      <c r="G619" s="703"/>
      <c r="H619" s="49" t="s">
        <v>110</v>
      </c>
      <c r="I619" s="703"/>
      <c r="J619" s="707"/>
      <c r="K619" s="52" t="s">
        <v>117</v>
      </c>
      <c r="L619" s="705"/>
      <c r="M619" s="697"/>
    </row>
    <row r="620" spans="1:13">
      <c r="A620" s="50" t="s">
        <v>193</v>
      </c>
      <c r="B620" s="123">
        <f>BARATDAYA!H374</f>
        <v>0</v>
      </c>
      <c r="D620" s="3">
        <v>1</v>
      </c>
      <c r="E620" s="50" t="s">
        <v>193</v>
      </c>
      <c r="F620" s="39">
        <f>BARATDAYA!T374</f>
        <v>0</v>
      </c>
      <c r="G620" s="39">
        <f>MROUND(F620,0.2)</f>
        <v>0</v>
      </c>
      <c r="H620" s="39">
        <f>BARATDAYA!U374</f>
        <v>0</v>
      </c>
      <c r="I620" s="39">
        <f>MROUND(H620,0.2)</f>
        <v>0</v>
      </c>
      <c r="J620" s="39">
        <f t="shared" ref="J620:J644" si="66">IF(I620=0, 0, MATCH(I620,eg_r2,1))</f>
        <v>0</v>
      </c>
      <c r="K620" s="39">
        <f>BARATDAYA!G374</f>
        <v>0</v>
      </c>
      <c r="L620" s="3">
        <f t="shared" ref="L620:L644" si="67">MATCH(K620,eg_degree,0)</f>
        <v>1</v>
      </c>
      <c r="M620" s="3">
        <f t="shared" ref="M620:M644" si="68">IF(OR(F620=0,H620=0),0,IF(OR(G620&lt;0.2,I620&lt;0.2),1,IF(G620=0.2,INDEX(egsesw_0.2,J620,L620),IF(G620=0.4,INDEX(egsesw_0.4,J620,L620),IF(G620=0.6,INDEX(egsesw_0.6,J620,L620),IF(G620=0.8,INDEX(egsesw_0.8,J620,L620),IF(G620=1,INDEX(egsesw_1,J620,L620),IF(G620=1.2,INDEX(egsesw_1.2,J620,L620),IF(G620=1.4,INDEX(egsesw_1.4,J620,L620),IF(G620=1.6,INDEX(egsesw_1.6,J620,L620),IF(G620&gt;=1.8,INDEX(egsesw_1.8,J620,L620))))))))))))</f>
        <v>0</v>
      </c>
    </row>
    <row r="621" spans="1:13">
      <c r="A621" s="50" t="s">
        <v>194</v>
      </c>
      <c r="B621" s="123">
        <f>BARATDAYA!H375</f>
        <v>0</v>
      </c>
      <c r="D621" s="3">
        <v>2</v>
      </c>
      <c r="E621" s="50" t="s">
        <v>194</v>
      </c>
      <c r="F621" s="39">
        <f>BARATDAYA!T375</f>
        <v>0</v>
      </c>
      <c r="G621" s="39">
        <f t="shared" ref="G621:G644" si="69">MROUND(F621,0.2)</f>
        <v>0</v>
      </c>
      <c r="H621" s="39">
        <f>BARATDAYA!U375</f>
        <v>0</v>
      </c>
      <c r="I621" s="39">
        <f t="shared" ref="I621:I644" si="70">MROUND(H621,0.2)</f>
        <v>0</v>
      </c>
      <c r="J621" s="39">
        <f t="shared" si="66"/>
        <v>0</v>
      </c>
      <c r="K621" s="39">
        <f>BARATDAYA!G375</f>
        <v>0</v>
      </c>
      <c r="L621" s="3">
        <f t="shared" si="67"/>
        <v>1</v>
      </c>
      <c r="M621" s="3">
        <f t="shared" si="68"/>
        <v>0</v>
      </c>
    </row>
    <row r="622" spans="1:13">
      <c r="A622" s="50" t="s">
        <v>195</v>
      </c>
      <c r="B622" s="123">
        <f>BARATDAYA!H376</f>
        <v>0</v>
      </c>
      <c r="D622" s="3">
        <v>3</v>
      </c>
      <c r="E622" s="50" t="s">
        <v>195</v>
      </c>
      <c r="F622" s="39">
        <f>BARATDAYA!T376</f>
        <v>0</v>
      </c>
      <c r="G622" s="39">
        <f t="shared" si="69"/>
        <v>0</v>
      </c>
      <c r="H622" s="39">
        <f>BARATDAYA!U376</f>
        <v>0</v>
      </c>
      <c r="I622" s="39">
        <f t="shared" si="70"/>
        <v>0</v>
      </c>
      <c r="J622" s="39">
        <f t="shared" si="66"/>
        <v>0</v>
      </c>
      <c r="K622" s="39">
        <f>BARATDAYA!G376</f>
        <v>0</v>
      </c>
      <c r="L622" s="3">
        <f t="shared" si="67"/>
        <v>1</v>
      </c>
      <c r="M622" s="3">
        <f t="shared" si="68"/>
        <v>0</v>
      </c>
    </row>
    <row r="623" spans="1:13">
      <c r="A623" s="50" t="s">
        <v>319</v>
      </c>
      <c r="B623" s="123">
        <f>BARATDAYA!H377</f>
        <v>0</v>
      </c>
      <c r="D623" s="3">
        <v>4</v>
      </c>
      <c r="E623" s="50" t="s">
        <v>319</v>
      </c>
      <c r="F623" s="39">
        <f>BARATDAYA!T377</f>
        <v>0</v>
      </c>
      <c r="G623" s="39">
        <f t="shared" si="69"/>
        <v>0</v>
      </c>
      <c r="H623" s="39">
        <f>BARATDAYA!U377</f>
        <v>0</v>
      </c>
      <c r="I623" s="39">
        <f t="shared" si="70"/>
        <v>0</v>
      </c>
      <c r="J623" s="39">
        <f t="shared" si="66"/>
        <v>0</v>
      </c>
      <c r="K623" s="39">
        <f>BARATDAYA!G377</f>
        <v>0</v>
      </c>
      <c r="L623" s="3">
        <f t="shared" si="67"/>
        <v>1</v>
      </c>
      <c r="M623" s="3">
        <f t="shared" si="68"/>
        <v>0</v>
      </c>
    </row>
    <row r="624" spans="1:13">
      <c r="A624" s="50" t="s">
        <v>320</v>
      </c>
      <c r="B624" s="123">
        <f>BARATDAYA!H378</f>
        <v>0</v>
      </c>
      <c r="D624" s="3">
        <v>5</v>
      </c>
      <c r="E624" s="50" t="s">
        <v>320</v>
      </c>
      <c r="F624" s="39">
        <f>BARATDAYA!T378</f>
        <v>0</v>
      </c>
      <c r="G624" s="39">
        <f t="shared" si="69"/>
        <v>0</v>
      </c>
      <c r="H624" s="39">
        <f>BARATDAYA!U378</f>
        <v>0</v>
      </c>
      <c r="I624" s="39">
        <f t="shared" si="70"/>
        <v>0</v>
      </c>
      <c r="J624" s="39">
        <f t="shared" si="66"/>
        <v>0</v>
      </c>
      <c r="K624" s="39">
        <f>BARATDAYA!G378</f>
        <v>0</v>
      </c>
      <c r="L624" s="3">
        <f t="shared" si="67"/>
        <v>1</v>
      </c>
      <c r="M624" s="3">
        <f t="shared" si="68"/>
        <v>0</v>
      </c>
    </row>
    <row r="625" spans="1:13">
      <c r="A625" s="50" t="s">
        <v>321</v>
      </c>
      <c r="B625" s="123">
        <f>BARATDAYA!H379</f>
        <v>0</v>
      </c>
      <c r="D625" s="3">
        <v>6</v>
      </c>
      <c r="E625" s="50" t="s">
        <v>321</v>
      </c>
      <c r="F625" s="39">
        <f>BARATDAYA!T379</f>
        <v>0</v>
      </c>
      <c r="G625" s="39">
        <f t="shared" si="69"/>
        <v>0</v>
      </c>
      <c r="H625" s="39">
        <f>BARATDAYA!U379</f>
        <v>0</v>
      </c>
      <c r="I625" s="39">
        <f t="shared" si="70"/>
        <v>0</v>
      </c>
      <c r="J625" s="39">
        <f t="shared" si="66"/>
        <v>0</v>
      </c>
      <c r="K625" s="39">
        <f>BARATDAYA!G379</f>
        <v>0</v>
      </c>
      <c r="L625" s="3">
        <f t="shared" si="67"/>
        <v>1</v>
      </c>
      <c r="M625" s="3">
        <f t="shared" si="68"/>
        <v>0</v>
      </c>
    </row>
    <row r="626" spans="1:13">
      <c r="A626" s="50" t="s">
        <v>322</v>
      </c>
      <c r="B626" s="123">
        <f>BARATDAYA!H380</f>
        <v>0</v>
      </c>
      <c r="D626" s="3">
        <v>7</v>
      </c>
      <c r="E626" s="50" t="s">
        <v>322</v>
      </c>
      <c r="F626" s="39">
        <f>BARATDAYA!T380</f>
        <v>0</v>
      </c>
      <c r="G626" s="39">
        <f t="shared" si="69"/>
        <v>0</v>
      </c>
      <c r="H626" s="39">
        <f>BARATDAYA!U380</f>
        <v>0</v>
      </c>
      <c r="I626" s="39">
        <f t="shared" si="70"/>
        <v>0</v>
      </c>
      <c r="J626" s="39">
        <f t="shared" si="66"/>
        <v>0</v>
      </c>
      <c r="K626" s="39">
        <f>BARATDAYA!G380</f>
        <v>0</v>
      </c>
      <c r="L626" s="3">
        <f t="shared" si="67"/>
        <v>1</v>
      </c>
      <c r="M626" s="3">
        <f t="shared" si="68"/>
        <v>0</v>
      </c>
    </row>
    <row r="627" spans="1:13">
      <c r="A627" s="50" t="s">
        <v>323</v>
      </c>
      <c r="B627" s="123">
        <f>BARATDAYA!H381</f>
        <v>0</v>
      </c>
      <c r="D627" s="3">
        <v>8</v>
      </c>
      <c r="E627" s="50" t="s">
        <v>323</v>
      </c>
      <c r="F627" s="39">
        <f>BARATDAYA!T381</f>
        <v>0</v>
      </c>
      <c r="G627" s="39">
        <f t="shared" si="69"/>
        <v>0</v>
      </c>
      <c r="H627" s="39">
        <f>BARATDAYA!U381</f>
        <v>0</v>
      </c>
      <c r="I627" s="39">
        <f t="shared" si="70"/>
        <v>0</v>
      </c>
      <c r="J627" s="39">
        <f t="shared" si="66"/>
        <v>0</v>
      </c>
      <c r="K627" s="39">
        <f>BARATDAYA!G381</f>
        <v>0</v>
      </c>
      <c r="L627" s="3">
        <f t="shared" si="67"/>
        <v>1</v>
      </c>
      <c r="M627" s="3">
        <f t="shared" si="68"/>
        <v>0</v>
      </c>
    </row>
    <row r="628" spans="1:13">
      <c r="A628" s="50" t="s">
        <v>324</v>
      </c>
      <c r="B628" s="123">
        <f>BARATDAYA!H382</f>
        <v>0</v>
      </c>
      <c r="D628" s="3">
        <v>9</v>
      </c>
      <c r="E628" s="50" t="s">
        <v>324</v>
      </c>
      <c r="F628" s="39">
        <f>BARATDAYA!T382</f>
        <v>0</v>
      </c>
      <c r="G628" s="39">
        <f t="shared" si="69"/>
        <v>0</v>
      </c>
      <c r="H628" s="39">
        <f>BARATDAYA!U382</f>
        <v>0</v>
      </c>
      <c r="I628" s="39">
        <f t="shared" si="70"/>
        <v>0</v>
      </c>
      <c r="J628" s="39">
        <f t="shared" si="66"/>
        <v>0</v>
      </c>
      <c r="K628" s="39">
        <f>BARATDAYA!G382</f>
        <v>0</v>
      </c>
      <c r="L628" s="3">
        <f t="shared" si="67"/>
        <v>1</v>
      </c>
      <c r="M628" s="3">
        <f t="shared" si="68"/>
        <v>0</v>
      </c>
    </row>
    <row r="629" spans="1:13">
      <c r="A629" s="50" t="s">
        <v>325</v>
      </c>
      <c r="B629" s="123">
        <f>BARATDAYA!H383</f>
        <v>0</v>
      </c>
      <c r="D629" s="3">
        <v>10</v>
      </c>
      <c r="E629" s="50" t="s">
        <v>325</v>
      </c>
      <c r="F629" s="39">
        <f>BARATDAYA!T383</f>
        <v>0</v>
      </c>
      <c r="G629" s="39">
        <f t="shared" si="69"/>
        <v>0</v>
      </c>
      <c r="H629" s="39">
        <f>BARATDAYA!U383</f>
        <v>0</v>
      </c>
      <c r="I629" s="39">
        <f t="shared" si="70"/>
        <v>0</v>
      </c>
      <c r="J629" s="39">
        <f t="shared" si="66"/>
        <v>0</v>
      </c>
      <c r="K629" s="39">
        <f>BARATDAYA!G383</f>
        <v>0</v>
      </c>
      <c r="L629" s="3">
        <f t="shared" si="67"/>
        <v>1</v>
      </c>
      <c r="M629" s="3">
        <f t="shared" si="68"/>
        <v>0</v>
      </c>
    </row>
    <row r="630" spans="1:13">
      <c r="A630" s="50" t="s">
        <v>372</v>
      </c>
      <c r="B630" s="123">
        <f>BARATDAYA!H384</f>
        <v>0</v>
      </c>
      <c r="D630" s="3">
        <v>11</v>
      </c>
      <c r="E630" s="50" t="s">
        <v>372</v>
      </c>
      <c r="F630" s="39">
        <f>BARATDAYA!T384</f>
        <v>0</v>
      </c>
      <c r="G630" s="39">
        <f t="shared" si="69"/>
        <v>0</v>
      </c>
      <c r="H630" s="39">
        <f>BARATDAYA!U384</f>
        <v>0</v>
      </c>
      <c r="I630" s="39">
        <f t="shared" si="70"/>
        <v>0</v>
      </c>
      <c r="J630" s="39">
        <f t="shared" si="66"/>
        <v>0</v>
      </c>
      <c r="K630" s="39">
        <f>BARATDAYA!G384</f>
        <v>0</v>
      </c>
      <c r="L630" s="3">
        <f t="shared" si="67"/>
        <v>1</v>
      </c>
      <c r="M630" s="3">
        <f t="shared" si="68"/>
        <v>0</v>
      </c>
    </row>
    <row r="631" spans="1:13">
      <c r="A631" s="50" t="s">
        <v>373</v>
      </c>
      <c r="B631" s="123">
        <f>BARATDAYA!H385</f>
        <v>0</v>
      </c>
      <c r="D631" s="3">
        <v>12</v>
      </c>
      <c r="E631" s="50" t="s">
        <v>373</v>
      </c>
      <c r="F631" s="39">
        <f>BARATDAYA!T385</f>
        <v>0</v>
      </c>
      <c r="G631" s="39">
        <f t="shared" si="69"/>
        <v>0</v>
      </c>
      <c r="H631" s="39">
        <f>BARATDAYA!U385</f>
        <v>0</v>
      </c>
      <c r="I631" s="39">
        <f t="shared" si="70"/>
        <v>0</v>
      </c>
      <c r="J631" s="39">
        <f t="shared" si="66"/>
        <v>0</v>
      </c>
      <c r="K631" s="39">
        <f>BARATDAYA!G385</f>
        <v>0</v>
      </c>
      <c r="L631" s="3">
        <f t="shared" si="67"/>
        <v>1</v>
      </c>
      <c r="M631" s="3">
        <f t="shared" si="68"/>
        <v>0</v>
      </c>
    </row>
    <row r="632" spans="1:13">
      <c r="A632" s="50" t="s">
        <v>374</v>
      </c>
      <c r="B632" s="123">
        <f>BARATDAYA!H386</f>
        <v>0</v>
      </c>
      <c r="D632" s="3">
        <v>13</v>
      </c>
      <c r="E632" s="50" t="s">
        <v>374</v>
      </c>
      <c r="F632" s="39">
        <f>BARATDAYA!T386</f>
        <v>0</v>
      </c>
      <c r="G632" s="39">
        <f t="shared" si="69"/>
        <v>0</v>
      </c>
      <c r="H632" s="39">
        <f>BARATDAYA!U386</f>
        <v>0</v>
      </c>
      <c r="I632" s="39">
        <f t="shared" si="70"/>
        <v>0</v>
      </c>
      <c r="J632" s="39">
        <f t="shared" si="66"/>
        <v>0</v>
      </c>
      <c r="K632" s="39">
        <f>BARATDAYA!G386</f>
        <v>0</v>
      </c>
      <c r="L632" s="3">
        <f t="shared" si="67"/>
        <v>1</v>
      </c>
      <c r="M632" s="3">
        <f t="shared" si="68"/>
        <v>0</v>
      </c>
    </row>
    <row r="633" spans="1:13">
      <c r="A633" s="50" t="s">
        <v>375</v>
      </c>
      <c r="B633" s="123">
        <f>BARATDAYA!H387</f>
        <v>0</v>
      </c>
      <c r="D633" s="3">
        <v>14</v>
      </c>
      <c r="E633" s="50" t="s">
        <v>375</v>
      </c>
      <c r="F633" s="39">
        <f>BARATDAYA!T387</f>
        <v>0</v>
      </c>
      <c r="G633" s="39">
        <f t="shared" si="69"/>
        <v>0</v>
      </c>
      <c r="H633" s="39">
        <f>BARATDAYA!U387</f>
        <v>0</v>
      </c>
      <c r="I633" s="39">
        <f t="shared" si="70"/>
        <v>0</v>
      </c>
      <c r="J633" s="39">
        <f t="shared" si="66"/>
        <v>0</v>
      </c>
      <c r="K633" s="39">
        <f>BARATDAYA!G387</f>
        <v>0</v>
      </c>
      <c r="L633" s="3">
        <f t="shared" si="67"/>
        <v>1</v>
      </c>
      <c r="M633" s="3">
        <f t="shared" si="68"/>
        <v>0</v>
      </c>
    </row>
    <row r="634" spans="1:13">
      <c r="A634" s="50" t="s">
        <v>376</v>
      </c>
      <c r="B634" s="123">
        <f>BARATDAYA!H388</f>
        <v>0</v>
      </c>
      <c r="D634" s="3">
        <v>15</v>
      </c>
      <c r="E634" s="50" t="s">
        <v>376</v>
      </c>
      <c r="F634" s="39">
        <f>BARATDAYA!T388</f>
        <v>0</v>
      </c>
      <c r="G634" s="39">
        <f t="shared" si="69"/>
        <v>0</v>
      </c>
      <c r="H634" s="39">
        <f>BARATDAYA!U388</f>
        <v>0</v>
      </c>
      <c r="I634" s="39">
        <f t="shared" si="70"/>
        <v>0</v>
      </c>
      <c r="J634" s="39">
        <f t="shared" si="66"/>
        <v>0</v>
      </c>
      <c r="K634" s="39">
        <f>BARATDAYA!G388</f>
        <v>0</v>
      </c>
      <c r="L634" s="3">
        <f t="shared" si="67"/>
        <v>1</v>
      </c>
      <c r="M634" s="3">
        <f t="shared" si="68"/>
        <v>0</v>
      </c>
    </row>
    <row r="635" spans="1:13">
      <c r="A635" s="50" t="s">
        <v>377</v>
      </c>
      <c r="B635" s="123">
        <f>BARATDAYA!H389</f>
        <v>0</v>
      </c>
      <c r="D635" s="3">
        <v>16</v>
      </c>
      <c r="E635" s="50" t="s">
        <v>377</v>
      </c>
      <c r="F635" s="39">
        <f>BARATDAYA!T389</f>
        <v>0</v>
      </c>
      <c r="G635" s="39">
        <f t="shared" si="69"/>
        <v>0</v>
      </c>
      <c r="H635" s="39">
        <f>BARATDAYA!U389</f>
        <v>0</v>
      </c>
      <c r="I635" s="39">
        <f t="shared" si="70"/>
        <v>0</v>
      </c>
      <c r="J635" s="39">
        <f t="shared" si="66"/>
        <v>0</v>
      </c>
      <c r="K635" s="39">
        <f>BARATDAYA!G389</f>
        <v>0</v>
      </c>
      <c r="L635" s="3">
        <f t="shared" si="67"/>
        <v>1</v>
      </c>
      <c r="M635" s="3">
        <f t="shared" si="68"/>
        <v>0</v>
      </c>
    </row>
    <row r="636" spans="1:13">
      <c r="A636" s="50" t="s">
        <v>378</v>
      </c>
      <c r="B636" s="123">
        <f>BARATDAYA!H390</f>
        <v>0</v>
      </c>
      <c r="D636" s="3">
        <v>17</v>
      </c>
      <c r="E636" s="50" t="s">
        <v>378</v>
      </c>
      <c r="F636" s="39">
        <f>BARATDAYA!T390</f>
        <v>0</v>
      </c>
      <c r="G636" s="39">
        <f t="shared" si="69"/>
        <v>0</v>
      </c>
      <c r="H636" s="39">
        <f>BARATDAYA!U390</f>
        <v>0</v>
      </c>
      <c r="I636" s="39">
        <f t="shared" si="70"/>
        <v>0</v>
      </c>
      <c r="J636" s="39">
        <f t="shared" si="66"/>
        <v>0</v>
      </c>
      <c r="K636" s="39">
        <f>BARATDAYA!G390</f>
        <v>0</v>
      </c>
      <c r="L636" s="3">
        <f t="shared" si="67"/>
        <v>1</v>
      </c>
      <c r="M636" s="3">
        <f t="shared" si="68"/>
        <v>0</v>
      </c>
    </row>
    <row r="637" spans="1:13">
      <c r="A637" s="50" t="s">
        <v>379</v>
      </c>
      <c r="B637" s="123">
        <f>BARATDAYA!H391</f>
        <v>0</v>
      </c>
      <c r="D637" s="3">
        <v>18</v>
      </c>
      <c r="E637" s="50" t="s">
        <v>379</v>
      </c>
      <c r="F637" s="39">
        <f>BARATDAYA!T391</f>
        <v>0</v>
      </c>
      <c r="G637" s="39">
        <f t="shared" si="69"/>
        <v>0</v>
      </c>
      <c r="H637" s="39">
        <f>BARATDAYA!U391</f>
        <v>0</v>
      </c>
      <c r="I637" s="39">
        <f t="shared" si="70"/>
        <v>0</v>
      </c>
      <c r="J637" s="39">
        <f t="shared" si="66"/>
        <v>0</v>
      </c>
      <c r="K637" s="39">
        <f>BARATDAYA!G391</f>
        <v>0</v>
      </c>
      <c r="L637" s="3">
        <f t="shared" si="67"/>
        <v>1</v>
      </c>
      <c r="M637" s="3">
        <f t="shared" si="68"/>
        <v>0</v>
      </c>
    </row>
    <row r="638" spans="1:13">
      <c r="A638" s="50" t="s">
        <v>380</v>
      </c>
      <c r="B638" s="123">
        <f>BARATDAYA!H392</f>
        <v>0</v>
      </c>
      <c r="D638" s="3">
        <v>19</v>
      </c>
      <c r="E638" s="50" t="s">
        <v>380</v>
      </c>
      <c r="F638" s="39">
        <f>BARATDAYA!T392</f>
        <v>0</v>
      </c>
      <c r="G638" s="39">
        <f t="shared" si="69"/>
        <v>0</v>
      </c>
      <c r="H638" s="39">
        <f>BARATDAYA!U392</f>
        <v>0</v>
      </c>
      <c r="I638" s="39">
        <f t="shared" si="70"/>
        <v>0</v>
      </c>
      <c r="J638" s="39">
        <f t="shared" si="66"/>
        <v>0</v>
      </c>
      <c r="K638" s="39">
        <f>BARATDAYA!G392</f>
        <v>0</v>
      </c>
      <c r="L638" s="3">
        <f t="shared" si="67"/>
        <v>1</v>
      </c>
      <c r="M638" s="3">
        <f t="shared" si="68"/>
        <v>0</v>
      </c>
    </row>
    <row r="639" spans="1:13">
      <c r="A639" s="50" t="s">
        <v>381</v>
      </c>
      <c r="B639" s="123">
        <f>BARATDAYA!H393</f>
        <v>0</v>
      </c>
      <c r="D639" s="3">
        <v>20</v>
      </c>
      <c r="E639" s="50" t="s">
        <v>381</v>
      </c>
      <c r="F639" s="39">
        <f>BARATDAYA!T393</f>
        <v>0</v>
      </c>
      <c r="G639" s="39">
        <f t="shared" si="69"/>
        <v>0</v>
      </c>
      <c r="H639" s="39">
        <f>BARATDAYA!U393</f>
        <v>0</v>
      </c>
      <c r="I639" s="39">
        <f t="shared" si="70"/>
        <v>0</v>
      </c>
      <c r="J639" s="39">
        <f t="shared" si="66"/>
        <v>0</v>
      </c>
      <c r="K639" s="39">
        <f>BARATDAYA!G393</f>
        <v>0</v>
      </c>
      <c r="L639" s="3">
        <f t="shared" si="67"/>
        <v>1</v>
      </c>
      <c r="M639" s="3">
        <f t="shared" si="68"/>
        <v>0</v>
      </c>
    </row>
    <row r="640" spans="1:13">
      <c r="A640" s="50" t="s">
        <v>382</v>
      </c>
      <c r="B640" s="123">
        <f>BARATDAYA!H394</f>
        <v>0</v>
      </c>
      <c r="D640" s="3">
        <v>21</v>
      </c>
      <c r="E640" s="50" t="s">
        <v>382</v>
      </c>
      <c r="F640" s="39">
        <f>BARATDAYA!T394</f>
        <v>0</v>
      </c>
      <c r="G640" s="39">
        <f t="shared" si="69"/>
        <v>0</v>
      </c>
      <c r="H640" s="39">
        <f>BARATDAYA!U394</f>
        <v>0</v>
      </c>
      <c r="I640" s="39">
        <f t="shared" si="70"/>
        <v>0</v>
      </c>
      <c r="J640" s="39">
        <f t="shared" si="66"/>
        <v>0</v>
      </c>
      <c r="K640" s="39">
        <f>BARATDAYA!G394</f>
        <v>0</v>
      </c>
      <c r="L640" s="3">
        <f t="shared" si="67"/>
        <v>1</v>
      </c>
      <c r="M640" s="3">
        <f t="shared" si="68"/>
        <v>0</v>
      </c>
    </row>
    <row r="641" spans="1:13">
      <c r="A641" s="50" t="s">
        <v>383</v>
      </c>
      <c r="B641" s="123">
        <f>BARATDAYA!H395</f>
        <v>0</v>
      </c>
      <c r="D641" s="3">
        <v>22</v>
      </c>
      <c r="E641" s="50" t="s">
        <v>383</v>
      </c>
      <c r="F641" s="39">
        <f>BARATDAYA!T395</f>
        <v>0</v>
      </c>
      <c r="G641" s="39">
        <f t="shared" si="69"/>
        <v>0</v>
      </c>
      <c r="H641" s="39">
        <f>BARATDAYA!U395</f>
        <v>0</v>
      </c>
      <c r="I641" s="39">
        <f t="shared" si="70"/>
        <v>0</v>
      </c>
      <c r="J641" s="39">
        <f t="shared" si="66"/>
        <v>0</v>
      </c>
      <c r="K641" s="39">
        <f>BARATDAYA!G395</f>
        <v>0</v>
      </c>
      <c r="L641" s="3">
        <f t="shared" si="67"/>
        <v>1</v>
      </c>
      <c r="M641" s="3">
        <f t="shared" si="68"/>
        <v>0</v>
      </c>
    </row>
    <row r="642" spans="1:13">
      <c r="A642" s="50" t="s">
        <v>384</v>
      </c>
      <c r="B642" s="123">
        <f>BARATDAYA!H396</f>
        <v>0</v>
      </c>
      <c r="D642" s="3">
        <v>23</v>
      </c>
      <c r="E642" s="50" t="s">
        <v>384</v>
      </c>
      <c r="F642" s="39">
        <f>BARATDAYA!T396</f>
        <v>0</v>
      </c>
      <c r="G642" s="39">
        <f t="shared" si="69"/>
        <v>0</v>
      </c>
      <c r="H642" s="39">
        <f>BARATDAYA!U396</f>
        <v>0</v>
      </c>
      <c r="I642" s="39">
        <f t="shared" si="70"/>
        <v>0</v>
      </c>
      <c r="J642" s="39">
        <f t="shared" si="66"/>
        <v>0</v>
      </c>
      <c r="K642" s="39">
        <f>BARATDAYA!G396</f>
        <v>0</v>
      </c>
      <c r="L642" s="3">
        <f t="shared" si="67"/>
        <v>1</v>
      </c>
      <c r="M642" s="3">
        <f t="shared" si="68"/>
        <v>0</v>
      </c>
    </row>
    <row r="643" spans="1:13">
      <c r="A643" s="50" t="s">
        <v>385</v>
      </c>
      <c r="B643" s="123">
        <f>BARATDAYA!H397</f>
        <v>0</v>
      </c>
      <c r="D643" s="3">
        <v>24</v>
      </c>
      <c r="E643" s="50" t="s">
        <v>385</v>
      </c>
      <c r="F643" s="39">
        <f>BARATDAYA!T397</f>
        <v>0</v>
      </c>
      <c r="G643" s="39">
        <f t="shared" si="69"/>
        <v>0</v>
      </c>
      <c r="H643" s="39">
        <f>BARATDAYA!U397</f>
        <v>0</v>
      </c>
      <c r="I643" s="39">
        <f t="shared" si="70"/>
        <v>0</v>
      </c>
      <c r="J643" s="39">
        <f t="shared" si="66"/>
        <v>0</v>
      </c>
      <c r="K643" s="39">
        <f>BARATDAYA!G397</f>
        <v>0</v>
      </c>
      <c r="L643" s="3">
        <f t="shared" si="67"/>
        <v>1</v>
      </c>
      <c r="M643" s="3">
        <f t="shared" si="68"/>
        <v>0</v>
      </c>
    </row>
    <row r="644" spans="1:13">
      <c r="A644" s="50" t="s">
        <v>386</v>
      </c>
      <c r="B644" s="123">
        <f>BARATDAYA!H398</f>
        <v>0</v>
      </c>
      <c r="D644" s="3">
        <v>25</v>
      </c>
      <c r="E644" s="50" t="s">
        <v>386</v>
      </c>
      <c r="F644" s="39">
        <f>BARATDAYA!T398</f>
        <v>0</v>
      </c>
      <c r="G644" s="39">
        <f t="shared" si="69"/>
        <v>0</v>
      </c>
      <c r="H644" s="39">
        <f>BARATDAYA!U398</f>
        <v>0</v>
      </c>
      <c r="I644" s="39">
        <f t="shared" si="70"/>
        <v>0</v>
      </c>
      <c r="J644" s="39">
        <f t="shared" si="66"/>
        <v>0</v>
      </c>
      <c r="K644" s="39">
        <f>BARATDAYA!G398</f>
        <v>0</v>
      </c>
      <c r="L644" s="3">
        <f t="shared" si="67"/>
        <v>1</v>
      </c>
      <c r="M644" s="3">
        <f t="shared" si="68"/>
        <v>0</v>
      </c>
    </row>
    <row r="645" spans="1:13">
      <c r="A645" s="50" t="s">
        <v>187</v>
      </c>
      <c r="B645" s="123">
        <f>BARATDAYA!F314</f>
        <v>0</v>
      </c>
    </row>
    <row r="646" spans="1:13">
      <c r="A646" s="50" t="s">
        <v>188</v>
      </c>
      <c r="B646" s="123">
        <f>BARATDAYA!F315</f>
        <v>0</v>
      </c>
    </row>
    <row r="647" spans="1:13">
      <c r="A647" s="50" t="s">
        <v>189</v>
      </c>
      <c r="B647" s="123">
        <f>BARATDAYA!F316</f>
        <v>0</v>
      </c>
    </row>
    <row r="648" spans="1:13">
      <c r="A648" s="50" t="s">
        <v>305</v>
      </c>
      <c r="B648" s="123">
        <f>BARATDAYA!F317</f>
        <v>0</v>
      </c>
    </row>
    <row r="649" spans="1:13">
      <c r="A649" s="50" t="s">
        <v>306</v>
      </c>
      <c r="B649" s="123">
        <f>BARATDAYA!F318</f>
        <v>0</v>
      </c>
    </row>
    <row r="650" spans="1:13">
      <c r="A650" s="50" t="s">
        <v>307</v>
      </c>
      <c r="B650" s="123">
        <f>BARATDAYA!F319</f>
        <v>0</v>
      </c>
    </row>
    <row r="651" spans="1:13">
      <c r="A651" s="50" t="s">
        <v>308</v>
      </c>
      <c r="B651" s="123">
        <f>BARATDAYA!F320</f>
        <v>0</v>
      </c>
    </row>
    <row r="652" spans="1:13">
      <c r="A652" s="50" t="s">
        <v>309</v>
      </c>
      <c r="B652" s="123">
        <f>BARATDAYA!F321</f>
        <v>0</v>
      </c>
    </row>
    <row r="653" spans="1:13">
      <c r="A653" s="50" t="s">
        <v>310</v>
      </c>
      <c r="B653" s="123">
        <f>BARATDAYA!F322</f>
        <v>0</v>
      </c>
    </row>
    <row r="654" spans="1:13">
      <c r="A654" s="50" t="s">
        <v>311</v>
      </c>
      <c r="B654" s="123">
        <f>BARATDAYA!F323</f>
        <v>0</v>
      </c>
    </row>
    <row r="655" spans="1:13">
      <c r="A655" s="50" t="s">
        <v>342</v>
      </c>
      <c r="B655" s="123">
        <f>BARATDAYA!F324</f>
        <v>0</v>
      </c>
    </row>
    <row r="656" spans="1:13">
      <c r="A656" s="50" t="s">
        <v>343</v>
      </c>
      <c r="B656" s="123">
        <f>BARATDAYA!F325</f>
        <v>0</v>
      </c>
    </row>
    <row r="657" spans="1:2">
      <c r="A657" s="50" t="s">
        <v>344</v>
      </c>
      <c r="B657" s="123">
        <f>BARATDAYA!F326</f>
        <v>0</v>
      </c>
    </row>
    <row r="658" spans="1:2">
      <c r="A658" s="50" t="s">
        <v>345</v>
      </c>
      <c r="B658" s="123">
        <f>BARATDAYA!F327</f>
        <v>0</v>
      </c>
    </row>
    <row r="659" spans="1:2">
      <c r="A659" s="50" t="s">
        <v>346</v>
      </c>
      <c r="B659" s="123">
        <f>BARATDAYA!F328</f>
        <v>0</v>
      </c>
    </row>
    <row r="660" spans="1:2">
      <c r="A660" s="50" t="s">
        <v>347</v>
      </c>
      <c r="B660" s="123">
        <f>BARATDAYA!F329</f>
        <v>0</v>
      </c>
    </row>
    <row r="661" spans="1:2">
      <c r="A661" s="50" t="s">
        <v>348</v>
      </c>
      <c r="B661" s="123">
        <f>BARATDAYA!F330</f>
        <v>0</v>
      </c>
    </row>
    <row r="662" spans="1:2">
      <c r="A662" s="50" t="s">
        <v>349</v>
      </c>
      <c r="B662" s="123">
        <f>BARATDAYA!F331</f>
        <v>0</v>
      </c>
    </row>
    <row r="663" spans="1:2">
      <c r="A663" s="50" t="s">
        <v>350</v>
      </c>
      <c r="B663" s="123">
        <f>BARATDAYA!F332</f>
        <v>0</v>
      </c>
    </row>
    <row r="664" spans="1:2">
      <c r="A664" s="50" t="s">
        <v>351</v>
      </c>
      <c r="B664" s="123">
        <f>BARATDAYA!F333</f>
        <v>0</v>
      </c>
    </row>
    <row r="665" spans="1:2">
      <c r="A665" s="50" t="s">
        <v>352</v>
      </c>
      <c r="B665" s="123">
        <f>BARATDAYA!F334</f>
        <v>0</v>
      </c>
    </row>
    <row r="666" spans="1:2">
      <c r="A666" s="50" t="s">
        <v>353</v>
      </c>
      <c r="B666" s="123">
        <f>BARATDAYA!F335</f>
        <v>0</v>
      </c>
    </row>
    <row r="667" spans="1:2">
      <c r="A667" s="50" t="s">
        <v>354</v>
      </c>
      <c r="B667" s="123">
        <f>BARATDAYA!F336</f>
        <v>0</v>
      </c>
    </row>
    <row r="668" spans="1:2">
      <c r="A668" s="50" t="s">
        <v>355</v>
      </c>
      <c r="B668" s="123">
        <f>BARATDAYA!F337</f>
        <v>0</v>
      </c>
    </row>
    <row r="669" spans="1:2">
      <c r="A669" s="50" t="s">
        <v>356</v>
      </c>
      <c r="B669" s="123">
        <f>BARATDAYA!F338</f>
        <v>0</v>
      </c>
    </row>
    <row r="670" spans="1:2">
      <c r="A670" s="50" t="s">
        <v>190</v>
      </c>
      <c r="B670" s="123">
        <f>BARATDAYA!F344</f>
        <v>0</v>
      </c>
    </row>
    <row r="671" spans="1:2">
      <c r="A671" s="50" t="s">
        <v>191</v>
      </c>
      <c r="B671" s="123">
        <f>BARATDAYA!F345</f>
        <v>0</v>
      </c>
    </row>
    <row r="672" spans="1:2">
      <c r="A672" s="50" t="s">
        <v>192</v>
      </c>
      <c r="B672" s="123">
        <f>BARATDAYA!F346</f>
        <v>0</v>
      </c>
    </row>
    <row r="673" spans="1:2">
      <c r="A673" s="50" t="s">
        <v>312</v>
      </c>
      <c r="B673" s="123">
        <f>BARATDAYA!F347</f>
        <v>0</v>
      </c>
    </row>
    <row r="674" spans="1:2">
      <c r="A674" s="50" t="s">
        <v>313</v>
      </c>
      <c r="B674" s="123">
        <f>BARATDAYA!F348</f>
        <v>0</v>
      </c>
    </row>
    <row r="675" spans="1:2">
      <c r="A675" s="50" t="s">
        <v>314</v>
      </c>
      <c r="B675" s="123">
        <f>BARATDAYA!F349</f>
        <v>0</v>
      </c>
    </row>
    <row r="676" spans="1:2">
      <c r="A676" s="50" t="s">
        <v>315</v>
      </c>
      <c r="B676" s="123">
        <f>BARATDAYA!F350</f>
        <v>0</v>
      </c>
    </row>
    <row r="677" spans="1:2">
      <c r="A677" s="50" t="s">
        <v>316</v>
      </c>
      <c r="B677" s="123">
        <f>BARATDAYA!F351</f>
        <v>0</v>
      </c>
    </row>
    <row r="678" spans="1:2">
      <c r="A678" s="50" t="s">
        <v>317</v>
      </c>
      <c r="B678" s="123">
        <f>BARATDAYA!F352</f>
        <v>0</v>
      </c>
    </row>
    <row r="679" spans="1:2">
      <c r="A679" s="50" t="s">
        <v>318</v>
      </c>
      <c r="B679" s="123">
        <f>BARATDAYA!F353</f>
        <v>0</v>
      </c>
    </row>
    <row r="680" spans="1:2">
      <c r="A680" s="50" t="s">
        <v>357</v>
      </c>
      <c r="B680" s="123">
        <f>BARATDAYA!F354</f>
        <v>0</v>
      </c>
    </row>
    <row r="681" spans="1:2">
      <c r="A681" s="50" t="s">
        <v>358</v>
      </c>
      <c r="B681" s="123">
        <f>BARATDAYA!F355</f>
        <v>0</v>
      </c>
    </row>
    <row r="682" spans="1:2">
      <c r="A682" s="50" t="s">
        <v>359</v>
      </c>
      <c r="B682" s="123">
        <f>BARATDAYA!F356</f>
        <v>0</v>
      </c>
    </row>
    <row r="683" spans="1:2">
      <c r="A683" s="50" t="s">
        <v>360</v>
      </c>
      <c r="B683" s="123">
        <f>BARATDAYA!F357</f>
        <v>0</v>
      </c>
    </row>
    <row r="684" spans="1:2">
      <c r="A684" s="50" t="s">
        <v>361</v>
      </c>
      <c r="B684" s="123">
        <f>BARATDAYA!F358</f>
        <v>0</v>
      </c>
    </row>
    <row r="685" spans="1:2">
      <c r="A685" s="50" t="s">
        <v>362</v>
      </c>
      <c r="B685" s="123">
        <f>BARATDAYA!F359</f>
        <v>0</v>
      </c>
    </row>
    <row r="686" spans="1:2">
      <c r="A686" s="50" t="s">
        <v>363</v>
      </c>
      <c r="B686" s="123">
        <f>BARATDAYA!F360</f>
        <v>0</v>
      </c>
    </row>
    <row r="687" spans="1:2">
      <c r="A687" s="50" t="s">
        <v>364</v>
      </c>
      <c r="B687" s="123">
        <f>BARATDAYA!F361</f>
        <v>0</v>
      </c>
    </row>
    <row r="688" spans="1:2">
      <c r="A688" s="50" t="s">
        <v>365</v>
      </c>
      <c r="B688" s="123">
        <f>BARATDAYA!F362</f>
        <v>0</v>
      </c>
    </row>
    <row r="689" spans="1:2">
      <c r="A689" s="50" t="s">
        <v>366</v>
      </c>
      <c r="B689" s="123">
        <f>BARATDAYA!F363</f>
        <v>0</v>
      </c>
    </row>
    <row r="690" spans="1:2">
      <c r="A690" s="50" t="s">
        <v>367</v>
      </c>
      <c r="B690" s="123">
        <f>BARATDAYA!F364</f>
        <v>0</v>
      </c>
    </row>
    <row r="691" spans="1:2">
      <c r="A691" s="50" t="s">
        <v>368</v>
      </c>
      <c r="B691" s="123">
        <f>BARATDAYA!F365</f>
        <v>0</v>
      </c>
    </row>
    <row r="692" spans="1:2">
      <c r="A692" s="50" t="s">
        <v>369</v>
      </c>
      <c r="B692" s="123">
        <f>BARATDAYA!F366</f>
        <v>0</v>
      </c>
    </row>
    <row r="693" spans="1:2">
      <c r="A693" s="50" t="s">
        <v>370</v>
      </c>
      <c r="B693" s="123">
        <f>BARATDAYA!F367</f>
        <v>0</v>
      </c>
    </row>
    <row r="694" spans="1:2">
      <c r="A694" s="50" t="s">
        <v>371</v>
      </c>
      <c r="B694" s="123">
        <f>BARATDAYA!F368</f>
        <v>0</v>
      </c>
    </row>
    <row r="703" spans="1:2" ht="28.5">
      <c r="A703" s="34" t="s">
        <v>282</v>
      </c>
    </row>
    <row r="709" spans="1:1">
      <c r="A709" s="124" t="s">
        <v>259</v>
      </c>
    </row>
    <row r="710" spans="1:1">
      <c r="A710" s="124" t="s">
        <v>11</v>
      </c>
    </row>
    <row r="711" spans="1:1">
      <c r="A711" s="124" t="s">
        <v>12</v>
      </c>
    </row>
    <row r="712" spans="1:1">
      <c r="A712" s="124" t="s">
        <v>13</v>
      </c>
    </row>
    <row r="713" spans="1:1">
      <c r="A713" s="124" t="s">
        <v>298</v>
      </c>
    </row>
    <row r="714" spans="1:1">
      <c r="A714" s="124" t="s">
        <v>299</v>
      </c>
    </row>
    <row r="715" spans="1:1">
      <c r="A715" s="124" t="s">
        <v>300</v>
      </c>
    </row>
    <row r="716" spans="1:1">
      <c r="A716" s="124" t="s">
        <v>301</v>
      </c>
    </row>
    <row r="717" spans="1:1">
      <c r="A717" s="124" t="s">
        <v>302</v>
      </c>
    </row>
    <row r="718" spans="1:1">
      <c r="A718" s="124" t="s">
        <v>303</v>
      </c>
    </row>
    <row r="719" spans="1:1">
      <c r="A719" s="124" t="s">
        <v>304</v>
      </c>
    </row>
    <row r="720" spans="1:1">
      <c r="A720" s="124" t="s">
        <v>327</v>
      </c>
    </row>
    <row r="721" spans="1:1">
      <c r="A721" s="124" t="s">
        <v>328</v>
      </c>
    </row>
    <row r="722" spans="1:1">
      <c r="A722" s="124" t="s">
        <v>329</v>
      </c>
    </row>
    <row r="723" spans="1:1">
      <c r="A723" s="124" t="s">
        <v>330</v>
      </c>
    </row>
    <row r="724" spans="1:1">
      <c r="A724" s="124" t="s">
        <v>331</v>
      </c>
    </row>
    <row r="725" spans="1:1">
      <c r="A725" s="124" t="s">
        <v>332</v>
      </c>
    </row>
    <row r="726" spans="1:1">
      <c r="A726" s="124" t="s">
        <v>333</v>
      </c>
    </row>
    <row r="727" spans="1:1">
      <c r="A727" s="124" t="s">
        <v>334</v>
      </c>
    </row>
    <row r="728" spans="1:1">
      <c r="A728" s="124" t="s">
        <v>335</v>
      </c>
    </row>
    <row r="729" spans="1:1">
      <c r="A729" s="124" t="s">
        <v>336</v>
      </c>
    </row>
    <row r="730" spans="1:1">
      <c r="A730" s="124" t="s">
        <v>337</v>
      </c>
    </row>
    <row r="731" spans="1:1">
      <c r="A731" s="124" t="s">
        <v>338</v>
      </c>
    </row>
    <row r="732" spans="1:1">
      <c r="A732" s="124" t="s">
        <v>339</v>
      </c>
    </row>
    <row r="733" spans="1:1">
      <c r="A733" s="124" t="s">
        <v>340</v>
      </c>
    </row>
    <row r="734" spans="1:1">
      <c r="A734" s="124" t="s">
        <v>341</v>
      </c>
    </row>
    <row r="735" spans="1:1">
      <c r="A735" s="7"/>
    </row>
    <row r="736" spans="1:1">
      <c r="A736" s="124" t="s">
        <v>198</v>
      </c>
    </row>
    <row r="737" spans="1:1">
      <c r="A737" s="124" t="s">
        <v>199</v>
      </c>
    </row>
    <row r="738" spans="1:1">
      <c r="A738" s="7"/>
    </row>
    <row r="739" spans="1:1">
      <c r="A739" s="124">
        <v>1</v>
      </c>
    </row>
    <row r="740" spans="1:1">
      <c r="A740" s="173">
        <f>A739+1</f>
        <v>2</v>
      </c>
    </row>
    <row r="741" spans="1:1">
      <c r="A741" s="173">
        <f t="shared" ref="A741:A748" si="71">A740+1</f>
        <v>3</v>
      </c>
    </row>
    <row r="742" spans="1:1">
      <c r="A742" s="173">
        <f t="shared" si="71"/>
        <v>4</v>
      </c>
    </row>
    <row r="743" spans="1:1">
      <c r="A743" s="173">
        <f t="shared" si="71"/>
        <v>5</v>
      </c>
    </row>
    <row r="744" spans="1:1">
      <c r="A744" s="173">
        <f t="shared" si="71"/>
        <v>6</v>
      </c>
    </row>
    <row r="745" spans="1:1">
      <c r="A745" s="173">
        <f t="shared" si="71"/>
        <v>7</v>
      </c>
    </row>
    <row r="746" spans="1:1">
      <c r="A746" s="173">
        <f t="shared" si="71"/>
        <v>8</v>
      </c>
    </row>
    <row r="747" spans="1:1">
      <c r="A747" s="173">
        <f t="shared" si="71"/>
        <v>9</v>
      </c>
    </row>
    <row r="748" spans="1:1">
      <c r="A748" s="173">
        <f t="shared" si="71"/>
        <v>10</v>
      </c>
    </row>
    <row r="749" spans="1:1">
      <c r="A749" s="7"/>
    </row>
    <row r="750" spans="1:1">
      <c r="A750" s="124" t="s">
        <v>187</v>
      </c>
    </row>
    <row r="751" spans="1:1">
      <c r="A751" s="124" t="s">
        <v>188</v>
      </c>
    </row>
    <row r="752" spans="1:1">
      <c r="A752" s="124" t="s">
        <v>189</v>
      </c>
    </row>
    <row r="753" spans="1:1">
      <c r="A753" s="124" t="s">
        <v>305</v>
      </c>
    </row>
    <row r="754" spans="1:1">
      <c r="A754" s="124" t="s">
        <v>306</v>
      </c>
    </row>
    <row r="755" spans="1:1">
      <c r="A755" s="124" t="s">
        <v>307</v>
      </c>
    </row>
    <row r="756" spans="1:1">
      <c r="A756" s="124" t="s">
        <v>308</v>
      </c>
    </row>
    <row r="757" spans="1:1">
      <c r="A757" s="124" t="s">
        <v>309</v>
      </c>
    </row>
    <row r="758" spans="1:1">
      <c r="A758" s="124" t="s">
        <v>310</v>
      </c>
    </row>
    <row r="759" spans="1:1" ht="15" customHeight="1">
      <c r="A759" s="124" t="s">
        <v>311</v>
      </c>
    </row>
    <row r="760" spans="1:1">
      <c r="A760" s="124" t="s">
        <v>342</v>
      </c>
    </row>
    <row r="761" spans="1:1">
      <c r="A761" s="124" t="s">
        <v>343</v>
      </c>
    </row>
    <row r="762" spans="1:1">
      <c r="A762" s="124" t="s">
        <v>344</v>
      </c>
    </row>
    <row r="763" spans="1:1">
      <c r="A763" s="124" t="s">
        <v>345</v>
      </c>
    </row>
    <row r="764" spans="1:1">
      <c r="A764" s="124" t="s">
        <v>346</v>
      </c>
    </row>
    <row r="765" spans="1:1">
      <c r="A765" s="124" t="s">
        <v>347</v>
      </c>
    </row>
    <row r="766" spans="1:1">
      <c r="A766" s="124" t="s">
        <v>348</v>
      </c>
    </row>
    <row r="767" spans="1:1">
      <c r="A767" s="124" t="s">
        <v>349</v>
      </c>
    </row>
    <row r="768" spans="1:1">
      <c r="A768" s="124" t="s">
        <v>350</v>
      </c>
    </row>
    <row r="769" spans="1:1" ht="15" customHeight="1">
      <c r="A769" s="124" t="s">
        <v>351</v>
      </c>
    </row>
    <row r="770" spans="1:1">
      <c r="A770" s="124" t="s">
        <v>352</v>
      </c>
    </row>
    <row r="771" spans="1:1">
      <c r="A771" s="124" t="s">
        <v>353</v>
      </c>
    </row>
    <row r="772" spans="1:1">
      <c r="A772" s="124" t="s">
        <v>354</v>
      </c>
    </row>
    <row r="773" spans="1:1">
      <c r="A773" s="124" t="s">
        <v>355</v>
      </c>
    </row>
    <row r="774" spans="1:1">
      <c r="A774" s="124" t="s">
        <v>356</v>
      </c>
    </row>
    <row r="775" spans="1:1">
      <c r="A775" s="124" t="s">
        <v>190</v>
      </c>
    </row>
    <row r="776" spans="1:1">
      <c r="A776" s="124" t="s">
        <v>191</v>
      </c>
    </row>
    <row r="777" spans="1:1">
      <c r="A777" s="124" t="s">
        <v>192</v>
      </c>
    </row>
    <row r="778" spans="1:1">
      <c r="A778" s="124" t="s">
        <v>312</v>
      </c>
    </row>
    <row r="779" spans="1:1" ht="15" customHeight="1">
      <c r="A779" s="124" t="s">
        <v>313</v>
      </c>
    </row>
    <row r="780" spans="1:1">
      <c r="A780" s="124" t="s">
        <v>314</v>
      </c>
    </row>
    <row r="781" spans="1:1">
      <c r="A781" s="124" t="s">
        <v>315</v>
      </c>
    </row>
    <row r="782" spans="1:1">
      <c r="A782" s="124" t="s">
        <v>316</v>
      </c>
    </row>
    <row r="783" spans="1:1">
      <c r="A783" s="124" t="s">
        <v>317</v>
      </c>
    </row>
    <row r="784" spans="1:1">
      <c r="A784" s="124" t="s">
        <v>318</v>
      </c>
    </row>
    <row r="785" spans="1:1">
      <c r="A785" s="124" t="s">
        <v>357</v>
      </c>
    </row>
    <row r="786" spans="1:1">
      <c r="A786" s="124" t="s">
        <v>358</v>
      </c>
    </row>
    <row r="787" spans="1:1">
      <c r="A787" s="124" t="s">
        <v>359</v>
      </c>
    </row>
    <row r="788" spans="1:1">
      <c r="A788" s="124" t="s">
        <v>360</v>
      </c>
    </row>
    <row r="789" spans="1:1" ht="15" customHeight="1">
      <c r="A789" s="124" t="s">
        <v>361</v>
      </c>
    </row>
    <row r="790" spans="1:1">
      <c r="A790" s="124" t="s">
        <v>362</v>
      </c>
    </row>
    <row r="791" spans="1:1">
      <c r="A791" s="124" t="s">
        <v>363</v>
      </c>
    </row>
    <row r="792" spans="1:1">
      <c r="A792" s="124" t="s">
        <v>364</v>
      </c>
    </row>
    <row r="793" spans="1:1">
      <c r="A793" s="124" t="s">
        <v>365</v>
      </c>
    </row>
    <row r="794" spans="1:1">
      <c r="A794" s="124" t="s">
        <v>366</v>
      </c>
    </row>
    <row r="795" spans="1:1">
      <c r="A795" s="124" t="s">
        <v>367</v>
      </c>
    </row>
    <row r="796" spans="1:1">
      <c r="A796" s="124" t="s">
        <v>368</v>
      </c>
    </row>
    <row r="797" spans="1:1">
      <c r="A797" s="124" t="s">
        <v>369</v>
      </c>
    </row>
    <row r="798" spans="1:1">
      <c r="A798" s="124" t="s">
        <v>370</v>
      </c>
    </row>
    <row r="799" spans="1:1" ht="15" customHeight="1">
      <c r="A799" s="124" t="s">
        <v>371</v>
      </c>
    </row>
    <row r="800" spans="1:1">
      <c r="A800" s="124" t="s">
        <v>193</v>
      </c>
    </row>
    <row r="801" spans="1:1">
      <c r="A801" s="124" t="s">
        <v>194</v>
      </c>
    </row>
    <row r="802" spans="1:1">
      <c r="A802" s="124" t="s">
        <v>195</v>
      </c>
    </row>
    <row r="803" spans="1:1">
      <c r="A803" s="124" t="s">
        <v>319</v>
      </c>
    </row>
    <row r="804" spans="1:1">
      <c r="A804" s="124" t="s">
        <v>320</v>
      </c>
    </row>
    <row r="805" spans="1:1">
      <c r="A805" s="124" t="s">
        <v>321</v>
      </c>
    </row>
    <row r="806" spans="1:1">
      <c r="A806" s="124" t="s">
        <v>322</v>
      </c>
    </row>
    <row r="807" spans="1:1">
      <c r="A807" s="124" t="s">
        <v>323</v>
      </c>
    </row>
    <row r="808" spans="1:1">
      <c r="A808" s="124" t="s">
        <v>324</v>
      </c>
    </row>
    <row r="809" spans="1:1" ht="15" customHeight="1">
      <c r="A809" s="124" t="s">
        <v>325</v>
      </c>
    </row>
    <row r="810" spans="1:1" ht="15" customHeight="1">
      <c r="A810" s="124" t="s">
        <v>372</v>
      </c>
    </row>
    <row r="811" spans="1:1" ht="15" customHeight="1">
      <c r="A811" s="124" t="s">
        <v>373</v>
      </c>
    </row>
    <row r="812" spans="1:1" ht="15" customHeight="1">
      <c r="A812" s="124" t="s">
        <v>374</v>
      </c>
    </row>
    <row r="813" spans="1:1" ht="15" customHeight="1">
      <c r="A813" s="124" t="s">
        <v>375</v>
      </c>
    </row>
    <row r="814" spans="1:1" ht="15" customHeight="1">
      <c r="A814" s="124" t="s">
        <v>376</v>
      </c>
    </row>
    <row r="815" spans="1:1" ht="15" customHeight="1">
      <c r="A815" s="124" t="s">
        <v>377</v>
      </c>
    </row>
    <row r="816" spans="1:1" ht="15" customHeight="1">
      <c r="A816" s="124" t="s">
        <v>378</v>
      </c>
    </row>
    <row r="817" spans="1:6" ht="15" customHeight="1">
      <c r="A817" s="124" t="s">
        <v>379</v>
      </c>
    </row>
    <row r="818" spans="1:6" ht="15" customHeight="1">
      <c r="A818" s="124" t="s">
        <v>380</v>
      </c>
    </row>
    <row r="819" spans="1:6" ht="15" customHeight="1">
      <c r="A819" s="124" t="s">
        <v>381</v>
      </c>
    </row>
    <row r="820" spans="1:6" ht="15" customHeight="1">
      <c r="A820" s="124" t="s">
        <v>382</v>
      </c>
    </row>
    <row r="821" spans="1:6" ht="15" customHeight="1">
      <c r="A821" s="124" t="s">
        <v>383</v>
      </c>
    </row>
    <row r="822" spans="1:6" ht="15" customHeight="1">
      <c r="A822" s="124" t="s">
        <v>384</v>
      </c>
    </row>
    <row r="823" spans="1:6" ht="15" customHeight="1">
      <c r="A823" s="124" t="s">
        <v>385</v>
      </c>
    </row>
    <row r="824" spans="1:6" ht="15" customHeight="1">
      <c r="A824" s="124" t="s">
        <v>386</v>
      </c>
    </row>
    <row r="825" spans="1:6" ht="15" customHeight="1">
      <c r="A825" s="124" t="s">
        <v>196</v>
      </c>
    </row>
    <row r="826" spans="1:6" ht="15" customHeight="1" thickBot="1"/>
    <row r="827" spans="1:6" ht="15" customHeight="1" thickBot="1">
      <c r="A827" s="109"/>
      <c r="B827" s="110">
        <v>0</v>
      </c>
      <c r="C827" s="111">
        <v>10</v>
      </c>
      <c r="D827" s="111">
        <v>20</v>
      </c>
      <c r="E827" s="111">
        <v>30</v>
      </c>
      <c r="F827" s="112">
        <v>40</v>
      </c>
    </row>
    <row r="828" spans="1:6" ht="15" customHeight="1">
      <c r="A828" s="113">
        <v>0.2</v>
      </c>
      <c r="B828" s="114"/>
      <c r="C828" s="114"/>
      <c r="D828" s="114"/>
      <c r="E828" s="114"/>
      <c r="F828" s="115"/>
    </row>
    <row r="829" spans="1:6" ht="15" customHeight="1">
      <c r="A829" s="116">
        <v>0.4</v>
      </c>
      <c r="B829" s="114"/>
      <c r="C829" s="114"/>
      <c r="D829" s="114"/>
      <c r="E829" s="114"/>
      <c r="F829" s="115"/>
    </row>
    <row r="830" spans="1:6" ht="15" customHeight="1">
      <c r="A830" s="116">
        <v>0.6</v>
      </c>
      <c r="B830" s="114"/>
      <c r="C830" s="114"/>
      <c r="D830" s="114"/>
      <c r="E830" s="114"/>
      <c r="F830" s="115"/>
    </row>
    <row r="831" spans="1:6" ht="15" customHeight="1">
      <c r="A831" s="116">
        <v>0.8</v>
      </c>
      <c r="B831" s="114"/>
      <c r="C831" s="114"/>
      <c r="D831" s="114"/>
      <c r="E831" s="114"/>
      <c r="F831" s="115"/>
    </row>
    <row r="832" spans="1:6" ht="15" customHeight="1">
      <c r="A832" s="116">
        <v>1</v>
      </c>
      <c r="B832" s="114"/>
      <c r="C832" s="114"/>
      <c r="D832" s="114"/>
      <c r="E832" s="114"/>
      <c r="F832" s="115"/>
    </row>
    <row r="833" spans="1:6" ht="15" customHeight="1">
      <c r="A833" s="116">
        <v>1.2</v>
      </c>
      <c r="B833" s="114"/>
      <c r="C833" s="114"/>
      <c r="D833" s="114"/>
      <c r="E833" s="114"/>
      <c r="F833" s="115"/>
    </row>
    <row r="834" spans="1:6" ht="15" customHeight="1">
      <c r="A834" s="116">
        <v>1.4</v>
      </c>
      <c r="B834" s="114"/>
      <c r="C834" s="114"/>
      <c r="D834" s="114"/>
      <c r="E834" s="114"/>
      <c r="F834" s="115"/>
    </row>
    <row r="835" spans="1:6" ht="15" customHeight="1">
      <c r="A835" s="116">
        <v>1.6</v>
      </c>
      <c r="B835" s="114"/>
      <c r="C835" s="114"/>
      <c r="D835" s="114"/>
      <c r="E835" s="114"/>
      <c r="F835" s="115"/>
    </row>
    <row r="836" spans="1:6" ht="15" customHeight="1" thickBot="1">
      <c r="A836" s="118">
        <v>1.8</v>
      </c>
      <c r="B836" s="119"/>
      <c r="C836" s="119"/>
      <c r="D836" s="119"/>
      <c r="E836" s="119"/>
      <c r="F836" s="117"/>
    </row>
    <row r="837" spans="1:6" ht="15" customHeight="1"/>
    <row r="838" spans="1:6" ht="15" customHeight="1" thickBot="1"/>
    <row r="839" spans="1:6" ht="15" customHeight="1">
      <c r="A839" s="652" t="str">
        <f>IF(B839&lt;D839,"YES","NO")</f>
        <v>YES</v>
      </c>
      <c r="B839" s="540">
        <f>OTTV</f>
        <v>34.663947608761134</v>
      </c>
      <c r="C839" t="str">
        <f>Lokasi</f>
        <v>Banjarmasin</v>
      </c>
      <c r="D839" s="540">
        <f>IFERROR(INDEX(OTTV_max,MATCH(C839,Kota,0)),35)</f>
        <v>35</v>
      </c>
    </row>
    <row r="840" spans="1:6" ht="15" customHeight="1" thickBot="1">
      <c r="A840" s="653"/>
    </row>
    <row r="841" spans="1:6" ht="15" customHeight="1"/>
    <row r="842" spans="1:6" ht="15" customHeight="1"/>
    <row r="843" spans="1:6" ht="15" customHeight="1"/>
    <row r="844" spans="1:6" ht="15" customHeight="1"/>
    <row r="845" spans="1:6" ht="15" customHeight="1"/>
    <row r="846" spans="1:6" ht="15" customHeight="1"/>
    <row r="847" spans="1:6" ht="15" customHeight="1"/>
    <row r="848" spans="1:6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</sheetData>
  <sheetProtection insertColumns="0" insertRows="0" insertHyperlinks="0" deleteColumns="0" deleteRows="0"/>
  <sortState xmlns:xlrd2="http://schemas.microsoft.com/office/spreadsheetml/2017/richdata2" ref="C13:I15">
    <sortCondition ref="C12"/>
  </sortState>
  <mergeCells count="113">
    <mergeCell ref="M450:M451"/>
    <mergeCell ref="G366:G367"/>
    <mergeCell ref="I366:I367"/>
    <mergeCell ref="J366:J367"/>
    <mergeCell ref="L366:L367"/>
    <mergeCell ref="M366:M367"/>
    <mergeCell ref="M618:M619"/>
    <mergeCell ref="G534:G535"/>
    <mergeCell ref="I534:I535"/>
    <mergeCell ref="J534:J535"/>
    <mergeCell ref="L534:L535"/>
    <mergeCell ref="M534:M535"/>
    <mergeCell ref="G618:G619"/>
    <mergeCell ref="I618:I619"/>
    <mergeCell ref="J618:J619"/>
    <mergeCell ref="L618:L619"/>
    <mergeCell ref="G450:G451"/>
    <mergeCell ref="I450:I451"/>
    <mergeCell ref="J450:J451"/>
    <mergeCell ref="L450:L451"/>
    <mergeCell ref="M282:M283"/>
    <mergeCell ref="G114:G115"/>
    <mergeCell ref="I114:I115"/>
    <mergeCell ref="J114:J115"/>
    <mergeCell ref="L114:L115"/>
    <mergeCell ref="M114:M115"/>
    <mergeCell ref="G198:G199"/>
    <mergeCell ref="J198:J199"/>
    <mergeCell ref="L198:L199"/>
    <mergeCell ref="I198:I199"/>
    <mergeCell ref="M198:M199"/>
    <mergeCell ref="G282:G283"/>
    <mergeCell ref="I282:I283"/>
    <mergeCell ref="J282:J283"/>
    <mergeCell ref="L282:L283"/>
    <mergeCell ref="B9:B11"/>
    <mergeCell ref="C9:C11"/>
    <mergeCell ref="G30:G31"/>
    <mergeCell ref="L30:L31"/>
    <mergeCell ref="J30:J31"/>
    <mergeCell ref="I30:I31"/>
    <mergeCell ref="J9:K11"/>
    <mergeCell ref="J12:K12"/>
    <mergeCell ref="J13:K13"/>
    <mergeCell ref="J14:K14"/>
    <mergeCell ref="J15:K15"/>
    <mergeCell ref="J16:K16"/>
    <mergeCell ref="J17:K17"/>
    <mergeCell ref="J18:K18"/>
    <mergeCell ref="J21:K21"/>
    <mergeCell ref="J19:K19"/>
    <mergeCell ref="J20:K20"/>
    <mergeCell ref="R10:R11"/>
    <mergeCell ref="S10:S11"/>
    <mergeCell ref="T10:T11"/>
    <mergeCell ref="Q10:Q11"/>
    <mergeCell ref="P10:P11"/>
    <mergeCell ref="A618:A619"/>
    <mergeCell ref="B618:B619"/>
    <mergeCell ref="A366:A367"/>
    <mergeCell ref="B366:B367"/>
    <mergeCell ref="A450:A451"/>
    <mergeCell ref="B450:B451"/>
    <mergeCell ref="A534:A535"/>
    <mergeCell ref="B534:B535"/>
    <mergeCell ref="A114:A115"/>
    <mergeCell ref="B114:B115"/>
    <mergeCell ref="A198:A199"/>
    <mergeCell ref="B198:B199"/>
    <mergeCell ref="A282:A283"/>
    <mergeCell ref="B282:B283"/>
    <mergeCell ref="M30:M31"/>
    <mergeCell ref="I9:I11"/>
    <mergeCell ref="A30:A31"/>
    <mergeCell ref="B30:B31"/>
    <mergeCell ref="A9:A11"/>
    <mergeCell ref="AG10:AG11"/>
    <mergeCell ref="AH10:AH11"/>
    <mergeCell ref="AI10:AI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839:A840"/>
    <mergeCell ref="O10:O11"/>
    <mergeCell ref="BA10:BA11"/>
    <mergeCell ref="BB10:BB11"/>
    <mergeCell ref="BC10:BC11"/>
    <mergeCell ref="AV10:AV11"/>
    <mergeCell ref="AW10:AW11"/>
    <mergeCell ref="AX10:AX11"/>
    <mergeCell ref="AY10:AY11"/>
    <mergeCell ref="AZ10:AZ11"/>
    <mergeCell ref="AJ10:AJ11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E10:AE11"/>
    <mergeCell ref="AF10:AF11"/>
  </mergeCells>
  <conditionalFormatting sqref="A839:A840">
    <cfRule type="containsText" dxfId="0" priority="1" operator="containsText" text="No">
      <formula>NOT(ISERROR(SEARCH("No",A839)))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AG348"/>
  <sheetViews>
    <sheetView topLeftCell="A106" zoomScale="80" zoomScaleNormal="80" workbookViewId="0">
      <selection activeCell="J78" sqref="J78"/>
    </sheetView>
  </sheetViews>
  <sheetFormatPr defaultRowHeight="15"/>
  <sheetData>
    <row r="1" spans="1:33">
      <c r="A1" s="67" t="s">
        <v>84</v>
      </c>
      <c r="B1" s="68"/>
      <c r="C1" s="68"/>
      <c r="D1" s="68"/>
      <c r="E1" s="68"/>
      <c r="F1" s="68"/>
      <c r="G1" s="68"/>
      <c r="H1" s="68"/>
      <c r="I1" s="69"/>
      <c r="J1" s="70"/>
      <c r="K1" s="71" t="s">
        <v>95</v>
      </c>
      <c r="L1" s="71"/>
      <c r="M1" s="71"/>
      <c r="N1" s="71"/>
      <c r="O1" s="68"/>
      <c r="P1" s="68"/>
      <c r="Q1" s="68"/>
      <c r="R1" s="68"/>
      <c r="S1" s="69"/>
      <c r="U1" s="67" t="s">
        <v>101</v>
      </c>
      <c r="V1" s="68"/>
      <c r="W1" s="71"/>
      <c r="X1" s="71"/>
      <c r="Y1" s="68"/>
      <c r="Z1" s="68"/>
      <c r="AA1" s="68"/>
      <c r="AB1" s="68"/>
      <c r="AC1" s="68"/>
      <c r="AD1" s="68"/>
      <c r="AE1" s="68"/>
      <c r="AF1" s="68"/>
      <c r="AG1" s="69"/>
    </row>
    <row r="2" spans="1:33">
      <c r="A2" s="72" t="s">
        <v>266</v>
      </c>
      <c r="H2" s="73"/>
      <c r="I2" s="74"/>
      <c r="J2" s="75"/>
      <c r="K2" s="11" t="s">
        <v>96</v>
      </c>
      <c r="L2" s="76"/>
      <c r="M2" s="76"/>
      <c r="N2" s="76"/>
      <c r="S2" s="74"/>
      <c r="U2" s="72" t="s">
        <v>102</v>
      </c>
      <c r="W2" s="76"/>
      <c r="X2" s="76"/>
      <c r="AG2" s="74"/>
    </row>
    <row r="3" spans="1:33">
      <c r="A3" s="77" t="s">
        <v>86</v>
      </c>
      <c r="B3" s="6"/>
      <c r="C3" s="6"/>
      <c r="H3" s="73"/>
      <c r="I3" s="74"/>
      <c r="J3" s="75"/>
      <c r="K3" s="11" t="s">
        <v>86</v>
      </c>
      <c r="L3" s="76"/>
      <c r="M3" s="76"/>
      <c r="N3" s="76"/>
      <c r="S3" s="74"/>
      <c r="U3" s="77" t="s">
        <v>86</v>
      </c>
      <c r="W3" s="76"/>
      <c r="X3" s="76"/>
      <c r="AG3" s="74"/>
    </row>
    <row r="4" spans="1:33">
      <c r="A4" s="72"/>
      <c r="H4" s="78"/>
      <c r="I4" s="74"/>
      <c r="J4" s="75"/>
      <c r="S4" s="74"/>
      <c r="U4" s="75"/>
      <c r="AG4" s="74"/>
    </row>
    <row r="5" spans="1:33">
      <c r="A5" s="72" t="s">
        <v>22</v>
      </c>
      <c r="B5" s="79">
        <v>0</v>
      </c>
      <c r="C5" s="79">
        <v>10</v>
      </c>
      <c r="D5" s="79">
        <v>20</v>
      </c>
      <c r="E5" s="79">
        <v>30</v>
      </c>
      <c r="F5" s="79">
        <v>40</v>
      </c>
      <c r="G5" s="79">
        <v>50</v>
      </c>
      <c r="H5" s="73" t="s">
        <v>87</v>
      </c>
      <c r="I5" s="74"/>
      <c r="J5" s="75"/>
      <c r="K5" s="11" t="s">
        <v>23</v>
      </c>
      <c r="L5" s="79">
        <v>0</v>
      </c>
      <c r="M5" s="79">
        <v>10</v>
      </c>
      <c r="N5" s="79">
        <v>20</v>
      </c>
      <c r="O5" s="79">
        <v>30</v>
      </c>
      <c r="P5" s="79">
        <v>40</v>
      </c>
      <c r="Q5" s="79">
        <v>50</v>
      </c>
      <c r="R5" s="73" t="s">
        <v>87</v>
      </c>
      <c r="S5" s="74"/>
      <c r="U5" s="72" t="s">
        <v>22</v>
      </c>
      <c r="V5" s="80" t="s">
        <v>23</v>
      </c>
      <c r="W5" s="79">
        <v>0</v>
      </c>
      <c r="X5" s="79">
        <v>10</v>
      </c>
      <c r="Y5" s="79">
        <v>20</v>
      </c>
      <c r="Z5" s="79">
        <v>30</v>
      </c>
      <c r="AA5" s="79">
        <v>40</v>
      </c>
      <c r="AB5" s="73" t="s">
        <v>87</v>
      </c>
      <c r="AG5" s="74"/>
    </row>
    <row r="6" spans="1:33">
      <c r="A6" s="72">
        <v>0.1</v>
      </c>
      <c r="B6" s="11">
        <v>0.93799999999999994</v>
      </c>
      <c r="C6" s="11">
        <v>0.93300000000000005</v>
      </c>
      <c r="D6" s="11">
        <v>0.93</v>
      </c>
      <c r="E6" s="11">
        <v>0.92910000000000004</v>
      </c>
      <c r="F6" s="11">
        <v>0.93030000000000002</v>
      </c>
      <c r="G6" s="11">
        <v>0.93359999999999999</v>
      </c>
      <c r="H6" s="73"/>
      <c r="I6" s="74"/>
      <c r="J6" s="72"/>
      <c r="K6" s="11">
        <v>0.1</v>
      </c>
      <c r="L6" s="11">
        <v>0.9526</v>
      </c>
      <c r="M6" s="11">
        <v>0.95340000000000003</v>
      </c>
      <c r="N6" s="11">
        <v>0.95489999999999997</v>
      </c>
      <c r="O6" s="11">
        <v>0.95709999999999995</v>
      </c>
      <c r="P6" s="11">
        <v>0.96060000000000001</v>
      </c>
      <c r="Q6" s="11">
        <v>0.96379999999999999</v>
      </c>
      <c r="S6" s="74"/>
      <c r="U6">
        <v>0.2</v>
      </c>
      <c r="V6">
        <v>0.2</v>
      </c>
      <c r="W6" s="82">
        <v>0.8125</v>
      </c>
      <c r="X6" s="83">
        <v>0.80530000000000002</v>
      </c>
      <c r="Y6" s="83">
        <v>0.80110000000000003</v>
      </c>
      <c r="Z6" s="83">
        <v>0.80020000000000002</v>
      </c>
      <c r="AA6" s="84">
        <v>0.80249999999999999</v>
      </c>
      <c r="AG6" s="74"/>
    </row>
    <row r="7" spans="1:33">
      <c r="A7" s="72">
        <v>0.2</v>
      </c>
      <c r="B7" s="11">
        <v>0.87729999999999997</v>
      </c>
      <c r="C7" s="11">
        <v>0.86739999999999995</v>
      </c>
      <c r="D7" s="11">
        <v>0.86129999999999995</v>
      </c>
      <c r="E7" s="11">
        <v>0.85950000000000004</v>
      </c>
      <c r="F7" s="11">
        <v>0.8619</v>
      </c>
      <c r="G7" s="11">
        <v>0.86850000000000005</v>
      </c>
      <c r="H7" s="73"/>
      <c r="I7" s="74"/>
      <c r="J7" s="72"/>
      <c r="K7" s="11">
        <v>0.2</v>
      </c>
      <c r="L7" s="11">
        <v>0.90659999999999996</v>
      </c>
      <c r="M7" s="11">
        <v>0.90820000000000001</v>
      </c>
      <c r="N7" s="11">
        <v>0.91100000000000003</v>
      </c>
      <c r="O7" s="11">
        <v>0.91549999999999998</v>
      </c>
      <c r="P7" s="11">
        <v>0.92249999999999999</v>
      </c>
      <c r="Q7" s="11">
        <v>0.92889999999999995</v>
      </c>
      <c r="S7" s="74"/>
      <c r="U7">
        <v>0.2</v>
      </c>
      <c r="V7">
        <v>0.4</v>
      </c>
      <c r="W7" s="85">
        <v>0.74760000000000004</v>
      </c>
      <c r="X7">
        <v>0.74319999999999997</v>
      </c>
      <c r="Y7">
        <v>0.7409</v>
      </c>
      <c r="Z7">
        <v>0.7409</v>
      </c>
      <c r="AA7" s="86">
        <v>0.74309999999999998</v>
      </c>
      <c r="AG7" s="74"/>
    </row>
    <row r="8" spans="1:33">
      <c r="A8" s="72">
        <v>0.3</v>
      </c>
      <c r="B8" s="11">
        <v>0.81669999999999998</v>
      </c>
      <c r="C8" s="11" t="s">
        <v>88</v>
      </c>
      <c r="D8" s="11">
        <v>0.79269999999999996</v>
      </c>
      <c r="E8" s="11">
        <v>0.78990000000000005</v>
      </c>
      <c r="F8" s="11">
        <v>0.79349999999999998</v>
      </c>
      <c r="G8" s="11">
        <v>0.80330000000000001</v>
      </c>
      <c r="H8" s="78"/>
      <c r="I8" s="74"/>
      <c r="J8" s="72"/>
      <c r="K8" s="11">
        <v>0.3</v>
      </c>
      <c r="L8" s="11">
        <v>0.86050000000000004</v>
      </c>
      <c r="M8" s="11">
        <v>0.86299999999999999</v>
      </c>
      <c r="N8" s="11">
        <v>0.68720000000000003</v>
      </c>
      <c r="O8" s="11">
        <v>0.87390000000000001</v>
      </c>
      <c r="P8" s="11">
        <v>0.88439999999999996</v>
      </c>
      <c r="Q8" s="11">
        <v>0.89400000000000002</v>
      </c>
      <c r="S8" s="74"/>
      <c r="U8">
        <v>0.2</v>
      </c>
      <c r="V8">
        <v>0.6</v>
      </c>
      <c r="W8" s="85">
        <v>0.70860000000000001</v>
      </c>
      <c r="X8">
        <v>0.70589999999999997</v>
      </c>
      <c r="Y8">
        <v>0.70469999999999999</v>
      </c>
      <c r="Z8">
        <v>0.70499999999999996</v>
      </c>
      <c r="AA8" s="86">
        <v>0.70679999999999998</v>
      </c>
      <c r="AG8" s="74"/>
    </row>
    <row r="9" spans="1:33">
      <c r="A9" s="72">
        <v>0.4</v>
      </c>
      <c r="B9" s="11">
        <v>0.75600000000000001</v>
      </c>
      <c r="C9" s="11">
        <v>0.73919999999999997</v>
      </c>
      <c r="D9" s="11">
        <v>0.7288</v>
      </c>
      <c r="E9" s="11">
        <v>0.72450000000000003</v>
      </c>
      <c r="F9" s="11">
        <v>0.72629999999999995</v>
      </c>
      <c r="G9" s="11">
        <v>0.73819999999999997</v>
      </c>
      <c r="H9" s="73"/>
      <c r="I9" s="74"/>
      <c r="J9" s="72"/>
      <c r="K9" s="11">
        <v>0.4</v>
      </c>
      <c r="L9" s="11">
        <v>0.81440000000000001</v>
      </c>
      <c r="M9" s="11">
        <v>0.81769999999999998</v>
      </c>
      <c r="N9" s="11">
        <v>0.8236</v>
      </c>
      <c r="O9" s="11">
        <v>0.9325</v>
      </c>
      <c r="P9" s="11">
        <v>0.84630000000000005</v>
      </c>
      <c r="Q9" s="11">
        <v>0.85909999999999997</v>
      </c>
      <c r="S9" s="74"/>
      <c r="U9">
        <v>0.2</v>
      </c>
      <c r="V9">
        <v>0.8</v>
      </c>
      <c r="W9" s="85">
        <v>0.69450000000000001</v>
      </c>
      <c r="X9">
        <v>0.69259999999999999</v>
      </c>
      <c r="Y9">
        <v>0.69169999999999998</v>
      </c>
      <c r="Z9">
        <v>0.69199999999999995</v>
      </c>
      <c r="AA9" s="86">
        <v>0.69340000000000002</v>
      </c>
      <c r="AG9" s="74"/>
    </row>
    <row r="10" spans="1:33">
      <c r="A10" s="72">
        <v>0.5</v>
      </c>
      <c r="B10" s="11">
        <v>0.72099999999999997</v>
      </c>
      <c r="C10" s="11">
        <v>0.70799999999999996</v>
      </c>
      <c r="D10" s="11">
        <v>0.70009999999999994</v>
      </c>
      <c r="E10" s="11">
        <v>0.69499999999999995</v>
      </c>
      <c r="F10" s="11">
        <v>0.69269999999999998</v>
      </c>
      <c r="G10" s="11">
        <v>0.69379999999999997</v>
      </c>
      <c r="H10" s="73"/>
      <c r="I10" s="74"/>
      <c r="J10" s="72"/>
      <c r="K10" s="11">
        <v>0.5</v>
      </c>
      <c r="L10" s="11">
        <v>0.7752</v>
      </c>
      <c r="M10" s="11">
        <v>0.78</v>
      </c>
      <c r="N10" s="11">
        <v>0.78920000000000001</v>
      </c>
      <c r="O10" s="11">
        <v>0.80049999999999999</v>
      </c>
      <c r="P10" s="11">
        <v>0.81589999999999996</v>
      </c>
      <c r="Q10" s="11">
        <v>0.82769999999999999</v>
      </c>
      <c r="S10" s="74"/>
      <c r="U10">
        <v>0.2</v>
      </c>
      <c r="V10">
        <v>1</v>
      </c>
      <c r="W10" s="85">
        <v>0.68500000000000005</v>
      </c>
      <c r="X10">
        <v>0.68359999999999999</v>
      </c>
      <c r="Y10">
        <v>0.68289999999999995</v>
      </c>
      <c r="Z10">
        <v>0.58320000000000005</v>
      </c>
      <c r="AA10" s="86">
        <v>0.68430000000000002</v>
      </c>
      <c r="AG10" s="74"/>
    </row>
    <row r="11" spans="1:33">
      <c r="A11" s="72">
        <v>0.6</v>
      </c>
      <c r="B11" s="11">
        <v>0.70409999999999995</v>
      </c>
      <c r="C11" s="11">
        <v>0.69210000000000005</v>
      </c>
      <c r="D11" s="11">
        <v>0.68479999999999996</v>
      </c>
      <c r="E11" s="11">
        <v>0.6804</v>
      </c>
      <c r="F11" s="11">
        <v>0.6774</v>
      </c>
      <c r="G11" s="11">
        <v>0.67600000000000005</v>
      </c>
      <c r="H11" s="73"/>
      <c r="I11" s="74"/>
      <c r="J11" s="75"/>
      <c r="K11" s="11">
        <v>0.6</v>
      </c>
      <c r="L11" s="11">
        <v>0.754</v>
      </c>
      <c r="M11" s="11">
        <v>0.75629999999999997</v>
      </c>
      <c r="N11" s="11">
        <v>0.76319999999999999</v>
      </c>
      <c r="O11" s="11">
        <v>0.77680000000000005</v>
      </c>
      <c r="P11" s="11">
        <v>0.79500000000000004</v>
      </c>
      <c r="Q11" s="11">
        <v>0.80779999999999996</v>
      </c>
      <c r="S11" s="74"/>
      <c r="U11">
        <v>0.2</v>
      </c>
      <c r="V11">
        <v>1.2</v>
      </c>
      <c r="W11" s="85">
        <v>0.68020000000000003</v>
      </c>
      <c r="X11">
        <v>0.67900000000000005</v>
      </c>
      <c r="Y11">
        <v>0.67849999999999999</v>
      </c>
      <c r="Z11">
        <v>0.67869999999999997</v>
      </c>
      <c r="AA11" s="86">
        <v>0.67959999999999998</v>
      </c>
      <c r="AG11" s="74"/>
    </row>
    <row r="12" spans="1:33">
      <c r="A12" s="72">
        <v>0.7</v>
      </c>
      <c r="B12" s="11">
        <v>0.69230000000000003</v>
      </c>
      <c r="C12" s="11">
        <v>0.68420000000000003</v>
      </c>
      <c r="D12" s="11">
        <v>0.67749999999999999</v>
      </c>
      <c r="E12" s="11">
        <v>0.67230000000000001</v>
      </c>
      <c r="F12" s="11">
        <v>0.66890000000000005</v>
      </c>
      <c r="G12" s="11">
        <v>0.66720000000000002</v>
      </c>
      <c r="H12" s="78"/>
      <c r="I12" s="74"/>
      <c r="J12" s="75"/>
      <c r="K12" s="11">
        <v>0.7</v>
      </c>
      <c r="L12" s="11">
        <v>0.7379</v>
      </c>
      <c r="M12" s="11">
        <v>0.74339999999999995</v>
      </c>
      <c r="N12" s="11">
        <v>0.74639999999999995</v>
      </c>
      <c r="O12" s="11">
        <v>0.75600000000000001</v>
      </c>
      <c r="P12" s="11">
        <v>0.77710000000000001</v>
      </c>
      <c r="Q12" s="11">
        <v>0.79200000000000004</v>
      </c>
      <c r="S12" s="74"/>
      <c r="U12">
        <v>0.2</v>
      </c>
      <c r="V12">
        <v>1.4</v>
      </c>
      <c r="W12" s="85">
        <v>0.67789999999999995</v>
      </c>
      <c r="X12">
        <v>0.67679999999999996</v>
      </c>
      <c r="Y12">
        <v>0.6764</v>
      </c>
      <c r="Z12">
        <v>0.67659999999999998</v>
      </c>
      <c r="AA12" s="86">
        <v>0.6774</v>
      </c>
      <c r="AG12" s="74"/>
    </row>
    <row r="13" spans="1:33">
      <c r="A13" s="72">
        <v>0.8</v>
      </c>
      <c r="B13" s="11">
        <v>0.68710000000000004</v>
      </c>
      <c r="C13" s="11">
        <v>0.67789999999999995</v>
      </c>
      <c r="D13" s="11">
        <v>0.67020000000000002</v>
      </c>
      <c r="E13" s="11">
        <v>0.66610000000000003</v>
      </c>
      <c r="F13" s="11">
        <v>0.66410000000000002</v>
      </c>
      <c r="G13" s="11">
        <v>0.66259999999999997</v>
      </c>
      <c r="H13" s="78"/>
      <c r="I13" s="74"/>
      <c r="J13" s="75"/>
      <c r="K13" s="11">
        <v>0.8</v>
      </c>
      <c r="L13" s="11">
        <v>0.72899999999999998</v>
      </c>
      <c r="M13" s="11">
        <v>0.73060000000000003</v>
      </c>
      <c r="N13" s="11">
        <v>0.73480000000000001</v>
      </c>
      <c r="O13" s="11">
        <v>0.74229999999999996</v>
      </c>
      <c r="P13" s="11">
        <v>0.76370000000000005</v>
      </c>
      <c r="Q13" s="11">
        <v>0.78069999999999995</v>
      </c>
      <c r="S13" s="74"/>
      <c r="U13">
        <v>0.2</v>
      </c>
      <c r="V13">
        <v>1.6</v>
      </c>
      <c r="W13" s="85">
        <v>0.67559999999999998</v>
      </c>
      <c r="X13">
        <v>0.67469999999999997</v>
      </c>
      <c r="Y13">
        <v>0.67430000000000001</v>
      </c>
      <c r="Z13">
        <v>0.6744</v>
      </c>
      <c r="AA13" s="86">
        <v>0.67520000000000002</v>
      </c>
      <c r="AG13" s="74"/>
    </row>
    <row r="14" spans="1:33">
      <c r="A14" s="72">
        <v>0.9</v>
      </c>
      <c r="B14" s="11">
        <v>0.68189999999999995</v>
      </c>
      <c r="C14" s="11">
        <v>0.67179999999999995</v>
      </c>
      <c r="D14" s="11">
        <v>0.66700000000000004</v>
      </c>
      <c r="E14" s="11">
        <v>0.6643</v>
      </c>
      <c r="F14" s="11">
        <v>0.66210000000000002</v>
      </c>
      <c r="G14" s="11">
        <v>0.66039999999999999</v>
      </c>
      <c r="H14" s="78"/>
      <c r="I14" s="74"/>
      <c r="J14" s="75"/>
      <c r="K14" s="11">
        <v>0.9</v>
      </c>
      <c r="L14" s="11">
        <v>0.72019999999999995</v>
      </c>
      <c r="M14" s="11">
        <v>0.72299999999999998</v>
      </c>
      <c r="N14" s="11">
        <v>0.72689999999999999</v>
      </c>
      <c r="O14" s="11">
        <v>0.7319</v>
      </c>
      <c r="P14" s="11">
        <v>0.75070000000000003</v>
      </c>
      <c r="Q14" s="11">
        <v>0.76990000000000003</v>
      </c>
      <c r="S14" s="74"/>
      <c r="U14">
        <v>0.2</v>
      </c>
      <c r="V14">
        <v>1.8</v>
      </c>
      <c r="W14" s="13">
        <v>0.67330000000000001</v>
      </c>
      <c r="X14" s="14">
        <v>0.67249999999999999</v>
      </c>
      <c r="Y14" s="14">
        <v>0.67220000000000002</v>
      </c>
      <c r="Z14" s="14">
        <v>0.67230000000000001</v>
      </c>
      <c r="AA14" s="15">
        <v>0.67290000000000005</v>
      </c>
      <c r="AG14" s="74"/>
    </row>
    <row r="15" spans="1:33">
      <c r="A15" s="72">
        <v>1</v>
      </c>
      <c r="B15" s="11">
        <v>0.67669999999999997</v>
      </c>
      <c r="C15" s="11">
        <v>0.66900000000000004</v>
      </c>
      <c r="D15" s="11">
        <v>0.66549999999999998</v>
      </c>
      <c r="E15" s="11">
        <v>0.66249999999999998</v>
      </c>
      <c r="F15" s="11">
        <v>0.66</v>
      </c>
      <c r="G15" s="11">
        <v>0.6583</v>
      </c>
      <c r="H15" s="73"/>
      <c r="I15" s="74"/>
      <c r="J15" s="75"/>
      <c r="K15" s="11">
        <v>1</v>
      </c>
      <c r="L15" s="11">
        <v>0.71140000000000003</v>
      </c>
      <c r="M15" s="11">
        <v>0.71830000000000005</v>
      </c>
      <c r="N15" s="11">
        <v>0.71899999999999997</v>
      </c>
      <c r="O15" s="11">
        <v>0.72460000000000002</v>
      </c>
      <c r="P15" s="11">
        <v>0.73880000000000001</v>
      </c>
      <c r="Q15" s="11">
        <v>0.75949999999999995</v>
      </c>
      <c r="S15" s="74"/>
      <c r="U15">
        <v>0.4</v>
      </c>
      <c r="V15">
        <v>0.2</v>
      </c>
      <c r="W15" s="82">
        <v>0.72840000000000005</v>
      </c>
      <c r="X15" s="83">
        <v>0.70699999999999996</v>
      </c>
      <c r="Y15" s="83">
        <v>0.70020000000000004</v>
      </c>
      <c r="Z15" s="83">
        <v>0.69769999999999999</v>
      </c>
      <c r="AA15" s="84">
        <v>0.69950000000000001</v>
      </c>
      <c r="AG15" s="74"/>
    </row>
    <row r="16" spans="1:33">
      <c r="A16" s="72">
        <v>1.1000000000000001</v>
      </c>
      <c r="B16" s="11">
        <v>0.67310000000000003</v>
      </c>
      <c r="C16" s="11">
        <v>0.66779999999999995</v>
      </c>
      <c r="D16" s="11">
        <v>0.66400000000000003</v>
      </c>
      <c r="E16" s="11">
        <v>0.66069999999999995</v>
      </c>
      <c r="F16" s="11">
        <v>0.65839999999999999</v>
      </c>
      <c r="G16" s="11">
        <v>0.65769999999999995</v>
      </c>
      <c r="H16" s="73"/>
      <c r="I16" s="74"/>
      <c r="J16" s="75"/>
      <c r="K16" s="11">
        <v>1.1000000000000001</v>
      </c>
      <c r="L16" s="11">
        <v>0.70599999999999996</v>
      </c>
      <c r="M16" s="11">
        <v>0.7137</v>
      </c>
      <c r="N16" s="11">
        <v>0.71440000000000003</v>
      </c>
      <c r="O16" s="11">
        <v>0.71172999999999997</v>
      </c>
      <c r="P16" s="11">
        <v>0.73080000000000001</v>
      </c>
      <c r="Q16" s="11">
        <v>0.75229999999999997</v>
      </c>
      <c r="S16" s="74"/>
      <c r="U16">
        <v>0.4</v>
      </c>
      <c r="V16">
        <v>0.4</v>
      </c>
      <c r="W16" s="85">
        <v>0.68079999999999996</v>
      </c>
      <c r="X16">
        <v>0.67469999999999997</v>
      </c>
      <c r="Y16">
        <v>0.67159999999999997</v>
      </c>
      <c r="Z16">
        <v>0.67090000000000005</v>
      </c>
      <c r="AA16" s="86">
        <v>0.67269999999999996</v>
      </c>
      <c r="AG16" s="74"/>
    </row>
    <row r="17" spans="1:33">
      <c r="A17" s="72">
        <v>1.2</v>
      </c>
      <c r="B17" s="11">
        <v>0.67130000000000001</v>
      </c>
      <c r="C17" s="11">
        <v>0.66669999999999996</v>
      </c>
      <c r="D17" s="11">
        <v>0.66849999999999998</v>
      </c>
      <c r="E17" s="11">
        <v>0.65890000000000004</v>
      </c>
      <c r="F17" s="11">
        <v>0.65769999999999995</v>
      </c>
      <c r="G17" s="11">
        <v>0.65769999999999995</v>
      </c>
      <c r="H17" s="73"/>
      <c r="I17" s="74"/>
      <c r="J17" s="75"/>
      <c r="K17" s="11">
        <v>1.2</v>
      </c>
      <c r="L17" s="11">
        <v>0.70220000000000005</v>
      </c>
      <c r="M17" s="11">
        <v>0.70909999999999995</v>
      </c>
      <c r="N17" s="11">
        <v>0.70979999999999999</v>
      </c>
      <c r="O17" s="11">
        <v>0.70989999999999998</v>
      </c>
      <c r="P17" s="11">
        <v>0.72509999999999997</v>
      </c>
      <c r="Q17" s="11">
        <v>0.74509999999999998</v>
      </c>
      <c r="S17" s="74"/>
      <c r="U17">
        <v>0.4</v>
      </c>
      <c r="V17">
        <v>0.6</v>
      </c>
      <c r="W17" s="85">
        <v>0.66310000000000002</v>
      </c>
      <c r="X17">
        <v>0.66039999999999999</v>
      </c>
      <c r="Y17">
        <v>0.6593</v>
      </c>
      <c r="Z17">
        <v>0.65939999999999999</v>
      </c>
      <c r="AA17" s="86">
        <v>0.66049999999999998</v>
      </c>
      <c r="AG17" s="74"/>
    </row>
    <row r="18" spans="1:33">
      <c r="A18" s="72">
        <v>1.3</v>
      </c>
      <c r="B18" s="11">
        <v>0.67049999999999998</v>
      </c>
      <c r="C18" s="11">
        <v>0.66559999999999997</v>
      </c>
      <c r="D18" s="11">
        <v>0.66110000000000002</v>
      </c>
      <c r="E18" s="11">
        <v>0.65820000000000001</v>
      </c>
      <c r="F18" s="11">
        <v>0.65769999999999995</v>
      </c>
      <c r="G18" s="11">
        <v>0.65769999999999995</v>
      </c>
      <c r="H18" s="73"/>
      <c r="I18" s="74"/>
      <c r="J18" s="75"/>
      <c r="K18" s="11">
        <v>1.3</v>
      </c>
      <c r="L18" s="11">
        <v>0.7</v>
      </c>
      <c r="M18" s="11">
        <v>0.70450000000000002</v>
      </c>
      <c r="N18" s="11">
        <v>0.70530000000000004</v>
      </c>
      <c r="O18" s="11">
        <v>0.70550000000000002</v>
      </c>
      <c r="P18" s="11">
        <v>0.72060000000000002</v>
      </c>
      <c r="Q18" s="11">
        <v>0.7379</v>
      </c>
      <c r="S18" s="74"/>
      <c r="U18">
        <v>0.4</v>
      </c>
      <c r="V18">
        <v>0.8</v>
      </c>
      <c r="W18" s="85">
        <v>0.66010000000000002</v>
      </c>
      <c r="X18">
        <v>0.65859999999999996</v>
      </c>
      <c r="Y18">
        <v>0.65810000000000002</v>
      </c>
      <c r="Z18">
        <v>0.65810000000000002</v>
      </c>
      <c r="AA18" s="86">
        <v>0.65869999999999995</v>
      </c>
      <c r="AG18" s="74"/>
    </row>
    <row r="19" spans="1:33">
      <c r="A19" s="72">
        <v>1.4</v>
      </c>
      <c r="B19" s="11">
        <v>0.66979999999999995</v>
      </c>
      <c r="C19" s="11">
        <v>0.66439999999999999</v>
      </c>
      <c r="D19" s="11">
        <v>0.65959999999999996</v>
      </c>
      <c r="E19" s="11">
        <v>0.65769999999999995</v>
      </c>
      <c r="F19" s="11">
        <v>0.65769999999999995</v>
      </c>
      <c r="G19" s="11">
        <v>0.65769999999999995</v>
      </c>
      <c r="H19" s="73"/>
      <c r="I19" s="74"/>
      <c r="J19" s="75"/>
      <c r="K19" s="11">
        <v>1.4</v>
      </c>
      <c r="L19" s="11">
        <v>0.69769999999999999</v>
      </c>
      <c r="M19" s="11">
        <v>0.69989999999999997</v>
      </c>
      <c r="N19" s="11">
        <v>0.70069999999999999</v>
      </c>
      <c r="O19" s="11">
        <v>0.70220000000000005</v>
      </c>
      <c r="P19" s="11">
        <v>0.71730000000000005</v>
      </c>
      <c r="Q19" s="11">
        <v>0.73070000000000002</v>
      </c>
      <c r="S19" s="74"/>
      <c r="U19">
        <v>0.4</v>
      </c>
      <c r="V19">
        <v>1</v>
      </c>
      <c r="W19" s="85">
        <v>0.65869999999999995</v>
      </c>
      <c r="X19">
        <v>0.65800000000000003</v>
      </c>
      <c r="Y19">
        <v>0.65780000000000005</v>
      </c>
      <c r="Z19">
        <v>0.65780000000000005</v>
      </c>
      <c r="AA19" s="86">
        <v>0.65800000000000003</v>
      </c>
      <c r="AG19" s="74"/>
    </row>
    <row r="20" spans="1:33">
      <c r="A20" s="72">
        <v>1.5</v>
      </c>
      <c r="B20" s="11">
        <v>0.66900000000000004</v>
      </c>
      <c r="C20" s="11">
        <v>0.6633</v>
      </c>
      <c r="D20" s="11">
        <v>0.65880000000000005</v>
      </c>
      <c r="E20" s="11">
        <v>0.65769999999999995</v>
      </c>
      <c r="F20" s="11">
        <v>0.65769999999999995</v>
      </c>
      <c r="G20" s="11">
        <v>0.65769999999999995</v>
      </c>
      <c r="H20" s="73"/>
      <c r="I20" s="74"/>
      <c r="J20" s="75"/>
      <c r="K20" s="11">
        <v>1.5</v>
      </c>
      <c r="L20" s="11">
        <v>0.69540000000000002</v>
      </c>
      <c r="M20" s="11">
        <v>0.69610000000000005</v>
      </c>
      <c r="N20" s="11">
        <v>0.69810000000000005</v>
      </c>
      <c r="O20" s="11">
        <v>0.70030000000000003</v>
      </c>
      <c r="P20" s="11">
        <v>0.71409999999999996</v>
      </c>
      <c r="Q20" s="11">
        <v>0.72360000000000002</v>
      </c>
      <c r="S20" s="74"/>
      <c r="U20">
        <v>0.4</v>
      </c>
      <c r="V20">
        <v>1.2</v>
      </c>
      <c r="W20" s="85">
        <v>0.65820000000000001</v>
      </c>
      <c r="X20">
        <v>0.65769999999999995</v>
      </c>
      <c r="Y20">
        <v>0.65769999999999995</v>
      </c>
      <c r="Z20">
        <v>0.65769999999999995</v>
      </c>
      <c r="AA20" s="86">
        <v>0.65769999999999995</v>
      </c>
      <c r="AG20" s="74"/>
    </row>
    <row r="21" spans="1:33">
      <c r="A21" s="72">
        <v>1.6</v>
      </c>
      <c r="B21" s="11">
        <v>0.66830000000000001</v>
      </c>
      <c r="C21" s="11">
        <v>0.66220000000000001</v>
      </c>
      <c r="D21" s="11">
        <v>0.65820000000000001</v>
      </c>
      <c r="E21" s="11">
        <v>0.65769999999999995</v>
      </c>
      <c r="F21" s="11">
        <v>0.65769999999999995</v>
      </c>
      <c r="G21" s="11">
        <v>0.65769999999999995</v>
      </c>
      <c r="H21" s="73"/>
      <c r="I21" s="74"/>
      <c r="J21" s="75"/>
      <c r="K21" s="11">
        <v>1.6</v>
      </c>
      <c r="L21" s="11">
        <v>0.69320000000000004</v>
      </c>
      <c r="M21" s="11">
        <v>0.69389999999999996</v>
      </c>
      <c r="N21" s="11">
        <v>0.69599999999999995</v>
      </c>
      <c r="O21" s="11">
        <v>0.69830000000000003</v>
      </c>
      <c r="P21" s="11">
        <v>0.71089999999999998</v>
      </c>
      <c r="Q21" s="11">
        <v>0.71730000000000005</v>
      </c>
      <c r="S21" s="74"/>
      <c r="U21">
        <v>0.4</v>
      </c>
      <c r="V21">
        <v>1.4</v>
      </c>
      <c r="W21" s="85">
        <v>0.65810000000000002</v>
      </c>
      <c r="X21">
        <v>0.65769999999999995</v>
      </c>
      <c r="Y21">
        <v>0.65769999999999995</v>
      </c>
      <c r="Z21">
        <v>0.65769999999999995</v>
      </c>
      <c r="AA21" s="86">
        <v>0.65769999999999995</v>
      </c>
      <c r="AG21" s="74"/>
    </row>
    <row r="22" spans="1:33">
      <c r="A22" s="72">
        <v>1.7</v>
      </c>
      <c r="B22" s="11">
        <v>0.66749999999999998</v>
      </c>
      <c r="C22" s="11">
        <v>0.66100000000000003</v>
      </c>
      <c r="D22" s="11">
        <v>0.65769999999999995</v>
      </c>
      <c r="E22" s="11">
        <v>0.65769999999999995</v>
      </c>
      <c r="F22" s="11">
        <v>0.65769999999999995</v>
      </c>
      <c r="G22" s="11">
        <v>0.65769999999999995</v>
      </c>
      <c r="H22" s="73"/>
      <c r="I22" s="74"/>
      <c r="J22" s="75"/>
      <c r="K22" s="11">
        <v>1.7</v>
      </c>
      <c r="L22" s="11">
        <v>0.69089999999999996</v>
      </c>
      <c r="M22" s="11">
        <v>0.69159999999999999</v>
      </c>
      <c r="N22" s="11">
        <v>0.69399999999999995</v>
      </c>
      <c r="O22" s="11">
        <v>0.69640000000000002</v>
      </c>
      <c r="P22" s="11">
        <v>0.7077</v>
      </c>
      <c r="Q22" s="11">
        <v>0.71309999999999996</v>
      </c>
      <c r="S22" s="74"/>
      <c r="U22">
        <v>0.4</v>
      </c>
      <c r="V22">
        <v>1.6</v>
      </c>
      <c r="W22" s="85">
        <v>0.65810000000000002</v>
      </c>
      <c r="X22">
        <v>0.65769999999999995</v>
      </c>
      <c r="Y22">
        <v>0.65769999999999995</v>
      </c>
      <c r="Z22">
        <v>0.65769999999999995</v>
      </c>
      <c r="AA22" s="86">
        <v>0.65769999999999995</v>
      </c>
      <c r="AG22" s="74"/>
    </row>
    <row r="23" spans="1:33">
      <c r="A23" s="72">
        <v>1.8</v>
      </c>
      <c r="B23" s="11">
        <v>0.66669999999999996</v>
      </c>
      <c r="C23" s="11">
        <v>0.65990000000000004</v>
      </c>
      <c r="D23" s="11">
        <v>0.65769999999999995</v>
      </c>
      <c r="E23" s="11">
        <v>0.65769999999999995</v>
      </c>
      <c r="F23" s="11">
        <v>0.65769999999999995</v>
      </c>
      <c r="G23" s="11">
        <v>0.65769999999999995</v>
      </c>
      <c r="H23" s="73"/>
      <c r="I23" s="74"/>
      <c r="J23" s="75"/>
      <c r="K23" s="11">
        <v>1.8</v>
      </c>
      <c r="L23" s="11">
        <v>0.68859999999999999</v>
      </c>
      <c r="M23" s="11">
        <v>0.68940000000000001</v>
      </c>
      <c r="N23" s="11">
        <v>0.69189999999999996</v>
      </c>
      <c r="O23" s="11">
        <v>0.69450000000000001</v>
      </c>
      <c r="P23" s="11">
        <v>0.70440000000000003</v>
      </c>
      <c r="Q23" s="11">
        <v>0.71050000000000002</v>
      </c>
      <c r="S23" s="74"/>
      <c r="U23">
        <v>0.4</v>
      </c>
      <c r="V23">
        <v>1.8</v>
      </c>
      <c r="W23" s="13">
        <v>0.65810000000000002</v>
      </c>
      <c r="X23" s="14">
        <v>0.65769999999999995</v>
      </c>
      <c r="Y23" s="14">
        <v>0.65769999999999995</v>
      </c>
      <c r="Z23" s="14">
        <v>0.65769999999999995</v>
      </c>
      <c r="AA23" s="15">
        <v>0.65769999999999995</v>
      </c>
      <c r="AG23" s="74"/>
    </row>
    <row r="24" spans="1:33">
      <c r="A24" s="72">
        <v>1.9</v>
      </c>
      <c r="B24" s="11">
        <v>0.66600000000000004</v>
      </c>
      <c r="C24" s="11">
        <v>0.65939999999999999</v>
      </c>
      <c r="D24" s="11">
        <v>0.65769999999999995</v>
      </c>
      <c r="E24" s="11">
        <v>0.65769999999999995</v>
      </c>
      <c r="F24" s="11">
        <v>0.65769999999999995</v>
      </c>
      <c r="G24" s="11">
        <v>0.65769999999999995</v>
      </c>
      <c r="H24" s="73"/>
      <c r="I24" s="74"/>
      <c r="J24" s="75"/>
      <c r="K24" s="11">
        <v>1.9</v>
      </c>
      <c r="L24" s="11">
        <v>0.68640000000000001</v>
      </c>
      <c r="M24" s="11">
        <v>0.68889999999999996</v>
      </c>
      <c r="N24" s="11">
        <v>0.68989999999999996</v>
      </c>
      <c r="O24" s="11">
        <v>0.69259999999999999</v>
      </c>
      <c r="P24" s="11">
        <v>0.70120000000000005</v>
      </c>
      <c r="Q24" s="11">
        <v>0.70779999999999998</v>
      </c>
      <c r="S24" s="74"/>
      <c r="U24">
        <v>0.6</v>
      </c>
      <c r="V24">
        <v>0.2</v>
      </c>
      <c r="W24" s="82">
        <v>0.68400000000000005</v>
      </c>
      <c r="X24" s="83">
        <v>0.67689999999999995</v>
      </c>
      <c r="Y24" s="83">
        <v>0.67279999999999995</v>
      </c>
      <c r="Z24" s="83">
        <v>0.67030000000000001</v>
      </c>
      <c r="AA24" s="84">
        <v>0.66869999999999996</v>
      </c>
      <c r="AG24" s="74"/>
    </row>
    <row r="25" spans="1:33">
      <c r="A25" s="72">
        <v>2</v>
      </c>
      <c r="B25" s="11">
        <v>0.66520000000000001</v>
      </c>
      <c r="C25" s="11">
        <v>0.65890000000000004</v>
      </c>
      <c r="D25" s="11">
        <v>0.65769999999999995</v>
      </c>
      <c r="E25" s="11">
        <v>0.65769999999999995</v>
      </c>
      <c r="F25" s="11">
        <v>0.65769999999999995</v>
      </c>
      <c r="G25" s="11">
        <v>0.65769999999999995</v>
      </c>
      <c r="H25" s="73"/>
      <c r="I25" s="74"/>
      <c r="J25" s="75"/>
      <c r="K25" s="11">
        <v>2</v>
      </c>
      <c r="L25" s="11">
        <v>0.68410000000000004</v>
      </c>
      <c r="M25" s="11">
        <v>0.68859999999999999</v>
      </c>
      <c r="N25" s="11">
        <v>0.68779999999999997</v>
      </c>
      <c r="O25" s="11">
        <v>0.69069999999999998</v>
      </c>
      <c r="P25" s="11">
        <v>0.69799999999999995</v>
      </c>
      <c r="Q25" s="11">
        <v>0.70520000000000005</v>
      </c>
      <c r="S25" s="74"/>
      <c r="U25">
        <v>0.6</v>
      </c>
      <c r="V25">
        <v>0.4</v>
      </c>
      <c r="W25" s="85">
        <v>0.66379999999999995</v>
      </c>
      <c r="X25">
        <v>0.66180000000000005</v>
      </c>
      <c r="Y25">
        <v>0.66080000000000005</v>
      </c>
      <c r="Z25">
        <v>0.66020000000000001</v>
      </c>
      <c r="AA25" s="86">
        <v>0.65990000000000004</v>
      </c>
      <c r="AG25" s="74"/>
    </row>
    <row r="26" spans="1:33">
      <c r="A26" s="72">
        <v>2.1</v>
      </c>
      <c r="B26" s="11">
        <v>0.66449999999999998</v>
      </c>
      <c r="C26" s="11">
        <v>0.65849999999999997</v>
      </c>
      <c r="D26" s="11">
        <v>0.65769999999999995</v>
      </c>
      <c r="E26" s="11">
        <v>0.65769999999999995</v>
      </c>
      <c r="F26" s="11">
        <v>0.65769999999999995</v>
      </c>
      <c r="G26" s="11">
        <v>0.65769999999999995</v>
      </c>
      <c r="H26" s="73"/>
      <c r="I26" s="74"/>
      <c r="J26" s="75"/>
      <c r="K26" s="11">
        <v>2.1</v>
      </c>
      <c r="L26" s="11">
        <v>0.68179999999999996</v>
      </c>
      <c r="M26" s="11">
        <v>0.68840000000000001</v>
      </c>
      <c r="N26" s="11">
        <v>0.68579999999999997</v>
      </c>
      <c r="O26" s="11">
        <v>0.68879999999999997</v>
      </c>
      <c r="P26" s="11">
        <v>0.69479999999999997</v>
      </c>
      <c r="Q26" s="11">
        <v>0.7056</v>
      </c>
      <c r="S26" s="74"/>
      <c r="U26">
        <v>0.6</v>
      </c>
      <c r="V26">
        <v>0.6</v>
      </c>
      <c r="W26" s="85">
        <v>0.65769999999999995</v>
      </c>
      <c r="X26">
        <v>0.65769999999999995</v>
      </c>
      <c r="Y26">
        <v>0.65769999999999995</v>
      </c>
      <c r="Z26">
        <v>0.65769999999999995</v>
      </c>
      <c r="AA26" s="86">
        <v>0.65769999999999995</v>
      </c>
      <c r="AG26" s="74"/>
    </row>
    <row r="27" spans="1:33">
      <c r="A27" s="72">
        <v>2.2000000000000002</v>
      </c>
      <c r="B27" s="11">
        <v>0.66369999999999996</v>
      </c>
      <c r="C27" s="11">
        <v>0.65810000000000002</v>
      </c>
      <c r="D27" s="11">
        <v>0.65769999999999995</v>
      </c>
      <c r="E27" s="11">
        <v>0.65769999999999995</v>
      </c>
      <c r="F27" s="11">
        <v>0.65769999999999995</v>
      </c>
      <c r="G27" s="11">
        <v>0.65769999999999995</v>
      </c>
      <c r="H27" s="73"/>
      <c r="I27" s="74"/>
      <c r="J27" s="75"/>
      <c r="K27" s="11">
        <v>2.2000000000000002</v>
      </c>
      <c r="L27" s="11">
        <v>0.67959999999999998</v>
      </c>
      <c r="M27" s="11">
        <v>0.68810000000000004</v>
      </c>
      <c r="N27" s="11">
        <v>0.68530000000000002</v>
      </c>
      <c r="O27" s="11">
        <v>0.68689999999999996</v>
      </c>
      <c r="P27" s="11">
        <v>0.6915</v>
      </c>
      <c r="Q27" s="11">
        <v>0.7</v>
      </c>
      <c r="S27" s="74"/>
      <c r="U27">
        <v>0.6</v>
      </c>
      <c r="V27">
        <v>0.8</v>
      </c>
      <c r="W27" s="85">
        <v>0.65769999999999995</v>
      </c>
      <c r="X27">
        <v>0.65769999999999995</v>
      </c>
      <c r="Y27">
        <v>0.65769999999999995</v>
      </c>
      <c r="Z27">
        <v>0.65769999999999995</v>
      </c>
      <c r="AA27" s="86">
        <v>0.65769999999999995</v>
      </c>
      <c r="AG27" s="74"/>
    </row>
    <row r="28" spans="1:33">
      <c r="A28" s="72">
        <v>2.2999999999999998</v>
      </c>
      <c r="B28" s="11">
        <v>0.66300000000000003</v>
      </c>
      <c r="C28" s="11">
        <v>0.65769999999999995</v>
      </c>
      <c r="D28" s="11">
        <v>0.65769999999999995</v>
      </c>
      <c r="E28" s="11">
        <v>0.65769999999999995</v>
      </c>
      <c r="F28" s="11">
        <v>0.65769999999999995</v>
      </c>
      <c r="G28" s="11">
        <v>0.65769999999999995</v>
      </c>
      <c r="H28" s="73"/>
      <c r="I28" s="74"/>
      <c r="J28" s="75"/>
      <c r="K28" s="11">
        <v>2.2999999999999998</v>
      </c>
      <c r="L28" s="11">
        <v>0.67730000000000001</v>
      </c>
      <c r="M28" s="11">
        <v>0.68789999999999996</v>
      </c>
      <c r="N28" s="11">
        <v>0.68489999999999995</v>
      </c>
      <c r="O28" s="11">
        <v>0.68489999999999995</v>
      </c>
      <c r="P28" s="11">
        <v>0.69099999999999995</v>
      </c>
      <c r="Q28" s="11">
        <v>0.69789999999999996</v>
      </c>
      <c r="S28" s="74"/>
      <c r="U28">
        <v>0.6</v>
      </c>
      <c r="V28">
        <v>1</v>
      </c>
      <c r="W28" s="85">
        <v>0.65769999999999995</v>
      </c>
      <c r="X28">
        <v>0.65769999999999995</v>
      </c>
      <c r="Y28">
        <v>0.65769999999999995</v>
      </c>
      <c r="Z28">
        <v>0.65769999999999995</v>
      </c>
      <c r="AA28" s="86">
        <v>0.65769999999999995</v>
      </c>
      <c r="AG28" s="74"/>
    </row>
    <row r="29" spans="1:33">
      <c r="A29" s="72">
        <v>2.4</v>
      </c>
      <c r="B29" s="11">
        <v>0.66220000000000001</v>
      </c>
      <c r="C29" s="11">
        <v>0.65769999999999995</v>
      </c>
      <c r="D29" s="11">
        <v>0.65769999999999995</v>
      </c>
      <c r="E29" s="11">
        <v>0.65769999999999995</v>
      </c>
      <c r="F29" s="11">
        <v>0.65769999999999995</v>
      </c>
      <c r="G29" s="11">
        <v>0.65769999999999995</v>
      </c>
      <c r="H29" s="73"/>
      <c r="I29" s="74"/>
      <c r="J29" s="75"/>
      <c r="K29" s="11">
        <v>2.4</v>
      </c>
      <c r="L29" s="11">
        <v>0.67500000000000004</v>
      </c>
      <c r="M29" s="11">
        <v>0.68759999999999999</v>
      </c>
      <c r="N29" s="11">
        <v>0.6845</v>
      </c>
      <c r="O29" s="11">
        <v>0.68300000000000005</v>
      </c>
      <c r="P29" s="11">
        <v>0.69089999999999996</v>
      </c>
      <c r="Q29" s="11">
        <v>0.69669999999999999</v>
      </c>
      <c r="S29" s="74"/>
      <c r="U29">
        <v>0.6</v>
      </c>
      <c r="V29">
        <v>1.2</v>
      </c>
      <c r="W29" s="85">
        <v>0.65769999999999995</v>
      </c>
      <c r="X29">
        <v>0.65769999999999995</v>
      </c>
      <c r="Y29">
        <v>0.65769999999999995</v>
      </c>
      <c r="Z29">
        <v>0.65769999999999995</v>
      </c>
      <c r="AA29" s="86">
        <v>0.65769999999999995</v>
      </c>
      <c r="AG29" s="74"/>
    </row>
    <row r="30" spans="1:33">
      <c r="A30" s="72">
        <v>2.5</v>
      </c>
      <c r="B30" s="11">
        <v>0.66139999999999999</v>
      </c>
      <c r="C30" s="11">
        <v>0.65769999999999995</v>
      </c>
      <c r="D30" s="11">
        <v>0.65769999999999995</v>
      </c>
      <c r="E30" s="11">
        <v>0.65769999999999995</v>
      </c>
      <c r="F30" s="11">
        <v>0.65769999999999995</v>
      </c>
      <c r="G30" s="11">
        <v>0.65769999999999995</v>
      </c>
      <c r="H30" s="73"/>
      <c r="I30" s="74"/>
      <c r="J30" s="75"/>
      <c r="K30" s="11">
        <v>2.5</v>
      </c>
      <c r="L30" s="11">
        <v>0.67279999999999995</v>
      </c>
      <c r="M30" s="11">
        <v>0.68730000000000002</v>
      </c>
      <c r="N30" s="11">
        <v>0.68410000000000004</v>
      </c>
      <c r="O30" s="11">
        <v>0.68110000000000004</v>
      </c>
      <c r="P30" s="11">
        <v>0.69079999999999997</v>
      </c>
      <c r="Q30" s="11">
        <v>0.69540000000000002</v>
      </c>
      <c r="S30" s="74"/>
      <c r="U30">
        <v>0.6</v>
      </c>
      <c r="V30">
        <v>1.4</v>
      </c>
      <c r="W30" s="85">
        <v>0.65769999999999995</v>
      </c>
      <c r="X30">
        <v>0.65769999999999995</v>
      </c>
      <c r="Y30">
        <v>0.65769999999999995</v>
      </c>
      <c r="Z30">
        <v>0.65769999999999995</v>
      </c>
      <c r="AA30" s="86">
        <v>0.65769999999999995</v>
      </c>
      <c r="AG30" s="74"/>
    </row>
    <row r="31" spans="1:33">
      <c r="A31" s="72">
        <v>2.6</v>
      </c>
      <c r="B31" s="11">
        <v>0.66069999999999995</v>
      </c>
      <c r="C31" s="11">
        <v>0.65769999999999995</v>
      </c>
      <c r="D31" s="11">
        <v>0.65769999999999995</v>
      </c>
      <c r="E31" s="11">
        <v>0.65769999999999995</v>
      </c>
      <c r="F31" s="11">
        <v>0.65769999999999995</v>
      </c>
      <c r="G31" s="11">
        <v>0.65769999999999995</v>
      </c>
      <c r="H31" s="81"/>
      <c r="I31" s="74"/>
      <c r="J31" s="75"/>
      <c r="K31" s="11">
        <v>2.6</v>
      </c>
      <c r="L31" s="11">
        <v>0.67049999999999998</v>
      </c>
      <c r="M31" s="11">
        <v>0.68710000000000004</v>
      </c>
      <c r="N31" s="11">
        <v>0.68369999999999997</v>
      </c>
      <c r="O31" s="11">
        <v>0.67920000000000003</v>
      </c>
      <c r="P31" s="11">
        <v>0.69079999999999997</v>
      </c>
      <c r="Q31" s="11">
        <v>0.69420000000000004</v>
      </c>
      <c r="S31" s="74"/>
      <c r="U31">
        <v>0.6</v>
      </c>
      <c r="V31">
        <v>1.6</v>
      </c>
      <c r="W31" s="85">
        <v>0.65769999999999995</v>
      </c>
      <c r="X31">
        <v>0.65769999999999995</v>
      </c>
      <c r="Y31">
        <v>0.65769999999999995</v>
      </c>
      <c r="Z31">
        <v>0.65769999999999995</v>
      </c>
      <c r="AA31" s="86">
        <v>0.65769999999999995</v>
      </c>
      <c r="AG31" s="74"/>
    </row>
    <row r="32" spans="1:33">
      <c r="A32" s="72">
        <v>2.7</v>
      </c>
      <c r="B32" s="11">
        <v>0.66039999999999999</v>
      </c>
      <c r="C32" s="11">
        <v>0.65769999999999995</v>
      </c>
      <c r="D32" s="11">
        <v>0.65769999999999995</v>
      </c>
      <c r="E32" s="11">
        <v>0.65769999999999995</v>
      </c>
      <c r="F32" s="11">
        <v>0.65769999999999995</v>
      </c>
      <c r="G32" s="11">
        <v>0.65769999999999995</v>
      </c>
      <c r="I32" s="74"/>
      <c r="J32" s="75"/>
      <c r="K32" s="11">
        <v>2.7</v>
      </c>
      <c r="L32" s="11">
        <v>0.66949999999999998</v>
      </c>
      <c r="M32" s="11">
        <v>0.68679999999999997</v>
      </c>
      <c r="N32" s="11">
        <v>0.68330000000000002</v>
      </c>
      <c r="O32" s="11">
        <v>0.67730000000000001</v>
      </c>
      <c r="P32" s="11">
        <v>0.69069999999999998</v>
      </c>
      <c r="Q32" s="11">
        <v>0.69299999999999995</v>
      </c>
      <c r="S32" s="74"/>
      <c r="U32">
        <v>0.6</v>
      </c>
      <c r="V32">
        <v>1.8</v>
      </c>
      <c r="W32" s="13">
        <v>0.65769999999999995</v>
      </c>
      <c r="X32" s="14">
        <v>0.65769999999999995</v>
      </c>
      <c r="Y32" s="14">
        <v>0.65769999999999995</v>
      </c>
      <c r="Z32" s="14">
        <v>0.65769999999999995</v>
      </c>
      <c r="AA32" s="15">
        <v>0.65769999999999995</v>
      </c>
      <c r="AG32" s="74"/>
    </row>
    <row r="33" spans="1:33">
      <c r="A33" s="72">
        <v>2.8</v>
      </c>
      <c r="B33" s="11">
        <v>0.66010000000000002</v>
      </c>
      <c r="C33" s="11">
        <v>0.65769999999999995</v>
      </c>
      <c r="D33" s="11">
        <v>0.65769999999999995</v>
      </c>
      <c r="E33" s="11">
        <v>0.65769999999999995</v>
      </c>
      <c r="F33" s="11">
        <v>0.65769999999999995</v>
      </c>
      <c r="G33" s="11">
        <v>0.65769999999999995</v>
      </c>
      <c r="I33" s="74"/>
      <c r="J33" s="75"/>
      <c r="K33" s="11">
        <v>2.8</v>
      </c>
      <c r="L33" s="11">
        <v>0.66859999999999997</v>
      </c>
      <c r="M33" s="11">
        <v>0.68659999999999999</v>
      </c>
      <c r="N33" s="11">
        <v>0.68289999999999995</v>
      </c>
      <c r="O33" s="11">
        <v>0.6754</v>
      </c>
      <c r="P33" s="11">
        <v>0.69059999999999999</v>
      </c>
      <c r="Q33" s="11">
        <v>0.69169999999999998</v>
      </c>
      <c r="S33" s="74"/>
      <c r="U33" s="75">
        <v>0.8</v>
      </c>
      <c r="V33" s="12">
        <v>0.2</v>
      </c>
      <c r="W33" s="82">
        <v>0.67400000000000004</v>
      </c>
      <c r="X33" s="83">
        <v>0.66879999999999995</v>
      </c>
      <c r="Y33" s="83">
        <v>0.66449999999999998</v>
      </c>
      <c r="Z33" s="83">
        <v>0.66220000000000001</v>
      </c>
      <c r="AA33" s="84">
        <v>0.66120000000000001</v>
      </c>
      <c r="AG33" s="74"/>
    </row>
    <row r="34" spans="1:33">
      <c r="A34" s="72">
        <v>2.9</v>
      </c>
      <c r="B34" s="11">
        <v>0.65990000000000004</v>
      </c>
      <c r="C34" s="11">
        <v>0.65769999999999995</v>
      </c>
      <c r="D34" s="11">
        <v>0.65769999999999995</v>
      </c>
      <c r="E34" s="11">
        <v>0.65769999999999995</v>
      </c>
      <c r="F34" s="11">
        <v>0.65769999999999995</v>
      </c>
      <c r="G34" s="11">
        <v>0.65769999999999995</v>
      </c>
      <c r="I34" s="74"/>
      <c r="J34" s="75"/>
      <c r="K34" s="11">
        <v>2.9</v>
      </c>
      <c r="L34" s="11">
        <v>0.66769999999999996</v>
      </c>
      <c r="M34" s="11">
        <v>0.68630000000000002</v>
      </c>
      <c r="N34" s="11">
        <v>0.68259999999999998</v>
      </c>
      <c r="O34" s="11">
        <v>0.67349999999999999</v>
      </c>
      <c r="P34" s="11">
        <v>0.6905</v>
      </c>
      <c r="Q34" s="11">
        <v>0.6905</v>
      </c>
      <c r="S34" s="74"/>
      <c r="U34" s="75">
        <v>0.8</v>
      </c>
      <c r="V34" s="12">
        <v>0.4</v>
      </c>
      <c r="W34" s="85">
        <v>0.66090000000000004</v>
      </c>
      <c r="X34">
        <v>0.65980000000000005</v>
      </c>
      <c r="Y34">
        <v>0.65890000000000004</v>
      </c>
      <c r="Z34">
        <v>0.65839999999999999</v>
      </c>
      <c r="AA34" s="86">
        <v>0.6583</v>
      </c>
      <c r="AG34" s="74"/>
    </row>
    <row r="35" spans="1:33">
      <c r="A35" s="72">
        <v>3</v>
      </c>
      <c r="B35" s="11">
        <v>0.65959999999999996</v>
      </c>
      <c r="C35" s="11">
        <v>0.65769999999999995</v>
      </c>
      <c r="D35" s="11">
        <v>0.65769999999999995</v>
      </c>
      <c r="E35" s="11">
        <v>0.65769999999999995</v>
      </c>
      <c r="F35" s="11">
        <v>0.65769999999999995</v>
      </c>
      <c r="G35" s="11">
        <v>0.65769999999999995</v>
      </c>
      <c r="I35" s="74"/>
      <c r="J35" s="75"/>
      <c r="K35" s="11">
        <v>3</v>
      </c>
      <c r="L35" s="11">
        <v>0.66679999999999995</v>
      </c>
      <c r="M35" s="11">
        <v>0.68600000000000005</v>
      </c>
      <c r="N35" s="11">
        <v>0.68220000000000003</v>
      </c>
      <c r="O35" s="11">
        <v>0.67159999999999997</v>
      </c>
      <c r="P35" s="11">
        <v>0.69040000000000001</v>
      </c>
      <c r="Q35" s="11">
        <v>0.68930000000000002</v>
      </c>
      <c r="S35" s="74"/>
      <c r="U35" s="75">
        <v>0.8</v>
      </c>
      <c r="V35" s="12">
        <v>0.6</v>
      </c>
      <c r="W35" s="85">
        <v>0.65769999999999995</v>
      </c>
      <c r="X35">
        <v>0.65769999999999995</v>
      </c>
      <c r="Y35">
        <v>0.65769999999999995</v>
      </c>
      <c r="Z35">
        <v>0.65769999999999995</v>
      </c>
      <c r="AA35" s="86">
        <v>0.65769999999999995</v>
      </c>
      <c r="AG35" s="74"/>
    </row>
    <row r="36" spans="1:33" ht="15.75" thickBot="1">
      <c r="A36" s="87"/>
      <c r="I36" s="74"/>
      <c r="J36" s="75"/>
      <c r="S36" s="74"/>
      <c r="U36" s="75">
        <v>0.8</v>
      </c>
      <c r="V36" s="12">
        <v>0.8</v>
      </c>
      <c r="W36" s="85">
        <v>0.65769999999999995</v>
      </c>
      <c r="X36">
        <v>0.65769999999999995</v>
      </c>
      <c r="Y36">
        <v>0.65769999999999995</v>
      </c>
      <c r="Z36">
        <v>0.65769999999999995</v>
      </c>
      <c r="AA36" s="86">
        <v>0.65769999999999995</v>
      </c>
      <c r="AG36" s="74"/>
    </row>
    <row r="37" spans="1:33">
      <c r="A37" s="67" t="s">
        <v>89</v>
      </c>
      <c r="B37" s="68"/>
      <c r="C37" s="68"/>
      <c r="D37" s="68"/>
      <c r="E37" s="68"/>
      <c r="F37" s="68"/>
      <c r="G37" s="68"/>
      <c r="H37" s="68"/>
      <c r="I37" s="69"/>
      <c r="J37" s="70"/>
      <c r="K37" s="71" t="s">
        <v>97</v>
      </c>
      <c r="L37" s="71"/>
      <c r="M37" s="71"/>
      <c r="N37" s="71"/>
      <c r="O37" s="68"/>
      <c r="P37" s="68"/>
      <c r="Q37" s="68"/>
      <c r="R37" s="68"/>
      <c r="S37" s="69"/>
      <c r="U37" s="75">
        <v>0.8</v>
      </c>
      <c r="V37" s="12">
        <v>1</v>
      </c>
      <c r="W37" s="85">
        <v>0.65769999999999995</v>
      </c>
      <c r="X37">
        <v>0.65769999999999995</v>
      </c>
      <c r="Y37">
        <v>0.65769999999999995</v>
      </c>
      <c r="Z37">
        <v>0.65769999999999995</v>
      </c>
      <c r="AA37" s="86">
        <v>0.65769999999999995</v>
      </c>
      <c r="AG37" s="74"/>
    </row>
    <row r="38" spans="1:33">
      <c r="A38" s="72" t="s">
        <v>85</v>
      </c>
      <c r="I38" s="74"/>
      <c r="J38" s="75"/>
      <c r="K38" s="11" t="s">
        <v>96</v>
      </c>
      <c r="L38" s="76"/>
      <c r="M38" s="76"/>
      <c r="N38" s="76"/>
      <c r="S38" s="74"/>
      <c r="U38" s="75">
        <v>0.8</v>
      </c>
      <c r="V38" s="12">
        <v>1.2</v>
      </c>
      <c r="W38" s="85">
        <v>0.65769999999999995</v>
      </c>
      <c r="X38">
        <v>0.65769999999999995</v>
      </c>
      <c r="Y38">
        <v>0.65769999999999995</v>
      </c>
      <c r="Z38">
        <v>0.65769999999999995</v>
      </c>
      <c r="AA38" s="86">
        <v>0.65769999999999995</v>
      </c>
      <c r="AG38" s="74"/>
    </row>
    <row r="39" spans="1:33">
      <c r="A39" s="72" t="s">
        <v>90</v>
      </c>
      <c r="I39" s="74"/>
      <c r="J39" s="75"/>
      <c r="K39" s="11" t="s">
        <v>90</v>
      </c>
      <c r="L39" s="76"/>
      <c r="M39" s="76"/>
      <c r="N39" s="76"/>
      <c r="S39" s="74"/>
      <c r="U39" s="75">
        <v>0.8</v>
      </c>
      <c r="V39" s="12">
        <v>1.4</v>
      </c>
      <c r="W39" s="85">
        <v>0.65769999999999995</v>
      </c>
      <c r="X39">
        <v>0.65769999999999995</v>
      </c>
      <c r="Y39">
        <v>0.65769999999999995</v>
      </c>
      <c r="Z39">
        <v>0.65769999999999995</v>
      </c>
      <c r="AA39" s="86">
        <v>0.65769999999999995</v>
      </c>
      <c r="AG39" s="74"/>
    </row>
    <row r="40" spans="1:33">
      <c r="A40" s="75"/>
      <c r="I40" s="74"/>
      <c r="J40" s="75"/>
      <c r="S40" s="74"/>
      <c r="U40" s="75">
        <v>0.8</v>
      </c>
      <c r="V40" s="12">
        <v>1.6</v>
      </c>
      <c r="W40" s="85">
        <v>0.65769999999999995</v>
      </c>
      <c r="X40">
        <v>0.65769999999999995</v>
      </c>
      <c r="Y40">
        <v>0.65769999999999995</v>
      </c>
      <c r="Z40">
        <v>0.65769999999999995</v>
      </c>
      <c r="AA40" s="86">
        <v>0.65769999999999995</v>
      </c>
      <c r="AG40" s="74"/>
    </row>
    <row r="41" spans="1:33">
      <c r="A41" s="72" t="s">
        <v>22</v>
      </c>
      <c r="B41" s="79">
        <v>0</v>
      </c>
      <c r="C41" s="79">
        <v>10</v>
      </c>
      <c r="D41" s="79">
        <v>20</v>
      </c>
      <c r="E41" s="79">
        <v>30</v>
      </c>
      <c r="F41" s="79">
        <v>40</v>
      </c>
      <c r="G41" s="79">
        <v>50</v>
      </c>
      <c r="H41" s="73" t="s">
        <v>87</v>
      </c>
      <c r="I41" s="74"/>
      <c r="J41" s="75"/>
      <c r="K41" s="11" t="s">
        <v>23</v>
      </c>
      <c r="L41" s="79">
        <v>0</v>
      </c>
      <c r="M41" s="79">
        <v>10</v>
      </c>
      <c r="N41" s="79">
        <v>20</v>
      </c>
      <c r="O41" s="79">
        <v>30</v>
      </c>
      <c r="P41" s="79">
        <v>40</v>
      </c>
      <c r="Q41" s="79">
        <v>50</v>
      </c>
      <c r="R41" s="73" t="s">
        <v>87</v>
      </c>
      <c r="S41" s="74"/>
      <c r="U41" s="75">
        <v>0.8</v>
      </c>
      <c r="V41" s="12">
        <v>1.8</v>
      </c>
      <c r="W41" s="13">
        <v>0.65769999999999995</v>
      </c>
      <c r="X41" s="14">
        <v>0.65769999999999995</v>
      </c>
      <c r="Y41" s="14">
        <v>0.65769999999999995</v>
      </c>
      <c r="Z41" s="14">
        <v>0.65769999999999995</v>
      </c>
      <c r="AA41" s="15">
        <v>0.65769999999999995</v>
      </c>
      <c r="AG41" s="74"/>
    </row>
    <row r="42" spans="1:33">
      <c r="A42" s="72">
        <v>0.1</v>
      </c>
      <c r="B42" s="11">
        <v>0.93630000000000002</v>
      </c>
      <c r="C42" s="11">
        <v>0.92679999999999996</v>
      </c>
      <c r="D42" s="11">
        <v>0.91949999999999998</v>
      </c>
      <c r="E42" s="11">
        <v>0.91469999999999996</v>
      </c>
      <c r="F42" s="11">
        <v>0.91239999999999999</v>
      </c>
      <c r="G42" s="11">
        <v>0.91290000000000004</v>
      </c>
      <c r="I42" s="74"/>
      <c r="J42" s="75"/>
      <c r="K42" s="11">
        <v>0.1</v>
      </c>
      <c r="L42" s="11">
        <v>0.98050000000000004</v>
      </c>
      <c r="M42" s="11">
        <v>0.97509999999999997</v>
      </c>
      <c r="N42" s="11">
        <v>0.97040000000000004</v>
      </c>
      <c r="O42" s="11">
        <v>0.96530000000000005</v>
      </c>
      <c r="P42" s="11">
        <v>0.95840000000000003</v>
      </c>
      <c r="Q42" s="11">
        <v>0.95199999999999996</v>
      </c>
      <c r="S42" s="74"/>
      <c r="U42" s="75">
        <v>1</v>
      </c>
      <c r="V42" s="12">
        <v>0.2</v>
      </c>
      <c r="W42" s="82">
        <v>0.66810000000000003</v>
      </c>
      <c r="X42" s="83">
        <v>0.66379999999999995</v>
      </c>
      <c r="Y42" s="83">
        <v>0.66190000000000004</v>
      </c>
      <c r="Z42" s="83">
        <v>0.6603</v>
      </c>
      <c r="AA42" s="84">
        <v>0.65900000000000003</v>
      </c>
      <c r="AG42" s="74"/>
    </row>
    <row r="43" spans="1:33">
      <c r="A43" s="72">
        <v>0.2</v>
      </c>
      <c r="B43" s="11">
        <v>0.87519999999999998</v>
      </c>
      <c r="C43" s="11">
        <v>0.85650000000000004</v>
      </c>
      <c r="D43" s="11">
        <v>0.84160000000000001</v>
      </c>
      <c r="E43" s="11">
        <v>0.83089999999999997</v>
      </c>
      <c r="F43" s="11">
        <v>0.82569999999999999</v>
      </c>
      <c r="G43" s="11">
        <v>0.82569999999999999</v>
      </c>
      <c r="I43" s="74"/>
      <c r="J43" s="75"/>
      <c r="K43" s="11">
        <v>0.2</v>
      </c>
      <c r="L43" s="11">
        <v>0.9607</v>
      </c>
      <c r="M43" s="11">
        <v>0.94989999999999997</v>
      </c>
      <c r="N43" s="11">
        <v>0.94059999999999999</v>
      </c>
      <c r="O43" s="11">
        <v>0.93020000000000003</v>
      </c>
      <c r="P43" s="11">
        <v>0.91659999999999997</v>
      </c>
      <c r="Q43" s="11">
        <v>0.90380000000000005</v>
      </c>
      <c r="S43" s="74"/>
      <c r="U43" s="75">
        <v>1</v>
      </c>
      <c r="V43" s="12">
        <v>0.4</v>
      </c>
      <c r="W43" s="85">
        <v>0.65949999999999998</v>
      </c>
      <c r="X43">
        <v>0.65859999999999996</v>
      </c>
      <c r="Y43">
        <v>0.65839999999999999</v>
      </c>
      <c r="Z43">
        <v>0.65810000000000002</v>
      </c>
      <c r="AA43" s="86">
        <v>0.65790000000000004</v>
      </c>
      <c r="AG43" s="74"/>
    </row>
    <row r="44" spans="1:33">
      <c r="A44" s="72">
        <v>0.3</v>
      </c>
      <c r="B44" s="11">
        <v>0.82279999999999998</v>
      </c>
      <c r="C44" s="11">
        <v>0.79469999999999996</v>
      </c>
      <c r="D44" s="11">
        <v>0.77229999999999999</v>
      </c>
      <c r="E44" s="11">
        <v>0.75629999999999997</v>
      </c>
      <c r="F44" s="11">
        <v>0.747</v>
      </c>
      <c r="G44" s="11">
        <v>0.74480000000000002</v>
      </c>
      <c r="I44" s="74"/>
      <c r="J44" s="75"/>
      <c r="K44" s="11">
        <v>0.3</v>
      </c>
      <c r="L44" s="11">
        <v>0.94089999999999996</v>
      </c>
      <c r="M44" s="11">
        <v>0.92469999999999997</v>
      </c>
      <c r="N44" s="11">
        <v>0.91080000000000005</v>
      </c>
      <c r="O44" s="11">
        <v>0.8952</v>
      </c>
      <c r="P44" s="11">
        <v>0.87470000000000003</v>
      </c>
      <c r="Q44" s="11">
        <v>0.85550000000000004</v>
      </c>
      <c r="S44" s="74"/>
      <c r="U44" s="75">
        <v>1</v>
      </c>
      <c r="V44" s="12">
        <v>0.6</v>
      </c>
      <c r="W44" s="85">
        <v>0.65769999999999995</v>
      </c>
      <c r="X44">
        <v>0.65769999999999995</v>
      </c>
      <c r="Y44">
        <v>0.65769999999999995</v>
      </c>
      <c r="Z44">
        <v>0.65769999999999995</v>
      </c>
      <c r="AA44" s="86">
        <v>0.65769999999999995</v>
      </c>
      <c r="AG44" s="74"/>
    </row>
    <row r="45" spans="1:33">
      <c r="A45" s="72">
        <v>0.4</v>
      </c>
      <c r="B45" s="11">
        <v>0.77029999999999998</v>
      </c>
      <c r="C45" s="11">
        <v>0.73299999999999998</v>
      </c>
      <c r="D45" s="11">
        <v>0.7036</v>
      </c>
      <c r="E45" s="11">
        <v>0.68200000000000005</v>
      </c>
      <c r="F45" s="11">
        <v>0.66930000000000001</v>
      </c>
      <c r="G45" s="11">
        <v>0.66639999999999999</v>
      </c>
      <c r="I45" s="74"/>
      <c r="J45" s="75"/>
      <c r="K45" s="11">
        <v>0.4</v>
      </c>
      <c r="L45" s="11">
        <v>0.92230000000000001</v>
      </c>
      <c r="M45" s="11">
        <v>0.90069999999999995</v>
      </c>
      <c r="N45" s="11">
        <v>0.8821</v>
      </c>
      <c r="O45" s="11">
        <v>0.86140000000000005</v>
      </c>
      <c r="P45" s="11">
        <v>0.93379999999999996</v>
      </c>
      <c r="Q45" s="11">
        <v>0.85780000000000001</v>
      </c>
      <c r="S45" s="74"/>
      <c r="U45" s="75">
        <v>1</v>
      </c>
      <c r="V45" s="12">
        <v>0.8</v>
      </c>
      <c r="W45" s="85">
        <v>0.65769999999999995</v>
      </c>
      <c r="X45">
        <v>0.65769999999999995</v>
      </c>
      <c r="Y45">
        <v>0.65769999999999995</v>
      </c>
      <c r="Z45">
        <v>0.65769999999999995</v>
      </c>
      <c r="AA45" s="86">
        <v>0.65769999999999995</v>
      </c>
      <c r="AG45" s="74"/>
    </row>
    <row r="46" spans="1:33">
      <c r="A46" s="72">
        <v>0.5</v>
      </c>
      <c r="B46" s="11">
        <v>0.7248</v>
      </c>
      <c r="C46" s="11">
        <v>0.68420000000000003</v>
      </c>
      <c r="D46" s="11">
        <v>0.65500000000000003</v>
      </c>
      <c r="E46" s="11">
        <v>0.62309999999999999</v>
      </c>
      <c r="F46" s="11">
        <v>0.60450000000000004</v>
      </c>
      <c r="G46" s="11">
        <v>0.59460000000000002</v>
      </c>
      <c r="I46" s="74"/>
      <c r="J46" s="75"/>
      <c r="K46" s="11">
        <v>0.5</v>
      </c>
      <c r="L46" s="11">
        <v>0.90469999999999995</v>
      </c>
      <c r="M46" s="11">
        <v>0.87739999999999996</v>
      </c>
      <c r="N46" s="11">
        <v>0.85370000000000001</v>
      </c>
      <c r="O46" s="11">
        <v>0.82750000000000001</v>
      </c>
      <c r="P46" s="11">
        <v>0.79310000000000003</v>
      </c>
      <c r="Q46" s="11">
        <v>0.76060000000000005</v>
      </c>
      <c r="S46" s="74"/>
      <c r="U46" s="75">
        <v>1</v>
      </c>
      <c r="V46" s="12">
        <v>1</v>
      </c>
      <c r="W46" s="85">
        <v>0.65769999999999995</v>
      </c>
      <c r="X46">
        <v>0.65769999999999995</v>
      </c>
      <c r="Y46">
        <v>0.65769999999999995</v>
      </c>
      <c r="Z46">
        <v>0.65769999999999995</v>
      </c>
      <c r="AA46" s="86">
        <v>0.65769999999999995</v>
      </c>
      <c r="AG46" s="74"/>
    </row>
    <row r="47" spans="1:33">
      <c r="A47" s="72">
        <v>0.6</v>
      </c>
      <c r="B47" s="11">
        <v>0.69110000000000005</v>
      </c>
      <c r="C47" s="11">
        <v>0.64239999999999997</v>
      </c>
      <c r="D47" s="11">
        <v>0.60129999999999995</v>
      </c>
      <c r="E47" s="11">
        <v>0.56910000000000005</v>
      </c>
      <c r="F47" s="11">
        <v>0.54669999999999996</v>
      </c>
      <c r="G47" s="11">
        <v>0.53490000000000004</v>
      </c>
      <c r="I47" s="74"/>
      <c r="J47" s="75"/>
      <c r="K47" s="11">
        <v>0.6</v>
      </c>
      <c r="L47" s="11">
        <v>0.88700000000000001</v>
      </c>
      <c r="M47" s="11">
        <v>0.85429999999999995</v>
      </c>
      <c r="N47" s="11">
        <v>0.82589999999999997</v>
      </c>
      <c r="O47" s="11">
        <v>0.79390000000000005</v>
      </c>
      <c r="P47" s="11">
        <v>0.75229999999999997</v>
      </c>
      <c r="Q47" s="11">
        <v>0.71330000000000005</v>
      </c>
      <c r="S47" s="74"/>
      <c r="U47" s="75">
        <v>1</v>
      </c>
      <c r="V47" s="12">
        <v>1.2</v>
      </c>
      <c r="W47" s="85">
        <v>0.65769999999999995</v>
      </c>
      <c r="X47">
        <v>0.65769999999999995</v>
      </c>
      <c r="Y47">
        <v>0.65769999999999995</v>
      </c>
      <c r="Z47">
        <v>0.65769999999999995</v>
      </c>
      <c r="AA47" s="86">
        <v>0.65769999999999995</v>
      </c>
      <c r="AG47" s="74"/>
    </row>
    <row r="48" spans="1:33">
      <c r="A48" s="72">
        <v>0.7</v>
      </c>
      <c r="B48" s="11">
        <v>0.65739999999999998</v>
      </c>
      <c r="C48" s="11">
        <v>0.60060000000000002</v>
      </c>
      <c r="D48" s="11">
        <v>0.55589999999999995</v>
      </c>
      <c r="E48" s="11">
        <v>0.52490000000000003</v>
      </c>
      <c r="F48" s="11">
        <v>0.50119999999999998</v>
      </c>
      <c r="G48" s="11">
        <v>0.45810000000000001</v>
      </c>
      <c r="I48" s="74"/>
      <c r="J48" s="75"/>
      <c r="K48" s="11">
        <v>0.7</v>
      </c>
      <c r="L48" s="11">
        <v>0.86939999999999995</v>
      </c>
      <c r="M48" s="11">
        <v>0.83130000000000004</v>
      </c>
      <c r="N48" s="11">
        <v>0.79800000000000004</v>
      </c>
      <c r="O48" s="11">
        <v>0.76160000000000005</v>
      </c>
      <c r="P48" s="11">
        <v>0.71289999999999998</v>
      </c>
      <c r="Q48" s="11">
        <v>0.66710000000000003</v>
      </c>
      <c r="S48" s="74"/>
      <c r="U48" s="75">
        <v>1</v>
      </c>
      <c r="V48" s="12">
        <v>1.4</v>
      </c>
      <c r="W48" s="85">
        <v>0.65769999999999995</v>
      </c>
      <c r="X48">
        <v>0.65769999999999995</v>
      </c>
      <c r="Y48">
        <v>0.65769999999999995</v>
      </c>
      <c r="Z48">
        <v>0.65769999999999995</v>
      </c>
      <c r="AA48" s="86">
        <v>0.65769999999999995</v>
      </c>
      <c r="AG48" s="74"/>
    </row>
    <row r="49" spans="1:33">
      <c r="A49" s="72">
        <v>0.8</v>
      </c>
      <c r="B49" s="11">
        <v>0.62370000000000003</v>
      </c>
      <c r="C49" s="11">
        <v>0.56930000000000003</v>
      </c>
      <c r="D49" s="11">
        <v>0.52729999999999999</v>
      </c>
      <c r="E49" s="11">
        <v>0.49230000000000002</v>
      </c>
      <c r="F49" s="11">
        <v>0.46510000000000001</v>
      </c>
      <c r="G49" s="11">
        <v>0.44669999999999999</v>
      </c>
      <c r="I49" s="74"/>
      <c r="J49" s="75"/>
      <c r="K49" s="11">
        <v>0.8</v>
      </c>
      <c r="L49" s="11">
        <v>0.8518</v>
      </c>
      <c r="M49" s="11">
        <v>0.80900000000000005</v>
      </c>
      <c r="N49" s="11">
        <v>0.77280000000000004</v>
      </c>
      <c r="O49" s="11">
        <v>0.73119999999999996</v>
      </c>
      <c r="P49" s="11">
        <v>0.67530000000000001</v>
      </c>
      <c r="Q49" s="11">
        <v>0.62270000000000003</v>
      </c>
      <c r="S49" s="74"/>
      <c r="U49" s="75">
        <v>1</v>
      </c>
      <c r="V49" s="12">
        <v>1.6</v>
      </c>
      <c r="W49" s="85">
        <v>0.65769999999999995</v>
      </c>
      <c r="X49">
        <v>0.65769999999999995</v>
      </c>
      <c r="Y49">
        <v>0.65769999999999995</v>
      </c>
      <c r="Z49">
        <v>0.65769999999999995</v>
      </c>
      <c r="AA49" s="86">
        <v>0.65769999999999995</v>
      </c>
      <c r="AG49" s="74"/>
    </row>
    <row r="50" spans="1:33">
      <c r="A50" s="72">
        <v>0.9</v>
      </c>
      <c r="B50" s="11">
        <v>0.5998</v>
      </c>
      <c r="C50" s="11">
        <v>0.54630000000000001</v>
      </c>
      <c r="D50" s="11">
        <v>0.49909999999999999</v>
      </c>
      <c r="E50" s="11">
        <v>0.46079999999999999</v>
      </c>
      <c r="F50" s="11">
        <v>0.43890000000000001</v>
      </c>
      <c r="G50" s="11">
        <v>0.42370000000000002</v>
      </c>
      <c r="I50" s="74"/>
      <c r="J50" s="75"/>
      <c r="K50" s="11">
        <v>0.9</v>
      </c>
      <c r="L50" s="11">
        <v>0.83479999999999999</v>
      </c>
      <c r="M50" s="11">
        <v>0.78839999999999999</v>
      </c>
      <c r="N50" s="11">
        <v>0.74760000000000004</v>
      </c>
      <c r="O50" s="11">
        <v>0.70140000000000002</v>
      </c>
      <c r="P50" s="11">
        <v>0.64059999999999995</v>
      </c>
      <c r="Q50" s="11">
        <v>0.58230000000000004</v>
      </c>
      <c r="S50" s="74"/>
      <c r="U50" s="75">
        <v>1</v>
      </c>
      <c r="V50" s="12">
        <v>1.8</v>
      </c>
      <c r="W50" s="13">
        <v>0.65769999999999995</v>
      </c>
      <c r="X50" s="14">
        <v>0.65769999999999995</v>
      </c>
      <c r="Y50" s="14">
        <v>0.65769999999999995</v>
      </c>
      <c r="Z50" s="14">
        <v>0.65769999999999995</v>
      </c>
      <c r="AA50" s="15">
        <v>0.65769999999999995</v>
      </c>
      <c r="AG50" s="74"/>
    </row>
    <row r="51" spans="1:33">
      <c r="A51" s="72">
        <v>1</v>
      </c>
      <c r="B51" s="11">
        <v>0.5827</v>
      </c>
      <c r="C51" s="11">
        <v>0.5232</v>
      </c>
      <c r="D51" s="11">
        <v>0.47270000000000001</v>
      </c>
      <c r="E51" s="11">
        <v>0.44419999999999998</v>
      </c>
      <c r="F51" s="11">
        <v>0.42220000000000002</v>
      </c>
      <c r="G51" s="11">
        <v>0.40620000000000001</v>
      </c>
      <c r="I51" s="74"/>
      <c r="J51" s="75"/>
      <c r="K51" s="11">
        <v>1</v>
      </c>
      <c r="L51" s="11">
        <v>0.81930000000000003</v>
      </c>
      <c r="M51" s="11">
        <v>0.76780000000000004</v>
      </c>
      <c r="N51" s="11">
        <v>0.72330000000000005</v>
      </c>
      <c r="O51" s="11">
        <v>0.67469999999999997</v>
      </c>
      <c r="P51" s="11">
        <v>0.60980000000000001</v>
      </c>
      <c r="Q51" s="11">
        <v>0.54930000000000001</v>
      </c>
      <c r="S51" s="74"/>
      <c r="U51" s="75">
        <v>1.2</v>
      </c>
      <c r="V51" s="12">
        <v>0.2</v>
      </c>
      <c r="W51" s="82">
        <v>0.66510000000000002</v>
      </c>
      <c r="X51" s="83">
        <v>0.66259999999999997</v>
      </c>
      <c r="Y51" s="83">
        <v>0.6603</v>
      </c>
      <c r="Z51" s="83">
        <v>0.65839999999999999</v>
      </c>
      <c r="AA51" s="84">
        <v>0.65769999999999995</v>
      </c>
      <c r="AG51" s="74"/>
    </row>
    <row r="52" spans="1:33">
      <c r="A52" s="72">
        <v>1.1000000000000001</v>
      </c>
      <c r="B52" s="11">
        <v>0.56559999999999999</v>
      </c>
      <c r="C52" s="11">
        <v>0.50019999999999998</v>
      </c>
      <c r="D52" s="11">
        <v>0.4587</v>
      </c>
      <c r="E52" s="11">
        <v>0.42959999999999998</v>
      </c>
      <c r="F52" s="11">
        <v>0.40749999999999997</v>
      </c>
      <c r="G52" s="11">
        <v>0.40100000000000002</v>
      </c>
      <c r="I52" s="74"/>
      <c r="J52" s="75"/>
      <c r="K52" s="11">
        <v>1.1000000000000001</v>
      </c>
      <c r="L52" s="11">
        <v>0.80569999999999997</v>
      </c>
      <c r="M52" s="11">
        <v>0.74709999999999999</v>
      </c>
      <c r="N52" s="11">
        <v>0.70150000000000001</v>
      </c>
      <c r="O52" s="11">
        <v>0.65110000000000001</v>
      </c>
      <c r="P52" s="11">
        <v>0.58499999999999996</v>
      </c>
      <c r="Q52" s="11">
        <v>0.51839999999999997</v>
      </c>
      <c r="S52" s="74"/>
      <c r="U52" s="75">
        <v>1.2</v>
      </c>
      <c r="V52" s="12">
        <v>0.4</v>
      </c>
      <c r="W52" s="85">
        <v>0.65880000000000005</v>
      </c>
      <c r="X52">
        <v>0.65849999999999997</v>
      </c>
      <c r="Y52">
        <v>0.65810000000000002</v>
      </c>
      <c r="Z52">
        <v>0.65780000000000005</v>
      </c>
      <c r="AA52" s="86">
        <v>0.65769999999999995</v>
      </c>
      <c r="AG52" s="74"/>
    </row>
    <row r="53" spans="1:33">
      <c r="A53" s="72">
        <v>1.2</v>
      </c>
      <c r="B53" s="11">
        <v>0.54849999999999999</v>
      </c>
      <c r="C53" s="11">
        <v>0.48280000000000001</v>
      </c>
      <c r="D53" s="11">
        <v>0.44679999999999997</v>
      </c>
      <c r="E53" s="11">
        <v>0.41539999999999999</v>
      </c>
      <c r="F53" s="11">
        <v>0.40360000000000001</v>
      </c>
      <c r="G53" s="11">
        <v>0.39689999999999998</v>
      </c>
      <c r="I53" s="74"/>
      <c r="J53" s="75"/>
      <c r="K53" s="11">
        <v>1.2</v>
      </c>
      <c r="L53" s="11">
        <v>0.79210000000000003</v>
      </c>
      <c r="M53" s="11">
        <v>0.72870000000000001</v>
      </c>
      <c r="N53" s="11">
        <v>0.68100000000000005</v>
      </c>
      <c r="O53" s="11">
        <v>0.63200000000000001</v>
      </c>
      <c r="P53" s="11">
        <v>0.5605</v>
      </c>
      <c r="Q53" s="11">
        <v>0.48799999999999999</v>
      </c>
      <c r="S53" s="74"/>
      <c r="U53" s="75">
        <v>1.2</v>
      </c>
      <c r="V53" s="12">
        <v>0.6</v>
      </c>
      <c r="W53" s="85">
        <v>0.65769999999999995</v>
      </c>
      <c r="X53">
        <v>0.65769999999999995</v>
      </c>
      <c r="Y53">
        <v>0.65769999999999995</v>
      </c>
      <c r="Z53">
        <v>0.65769999999999995</v>
      </c>
      <c r="AA53" s="86">
        <v>0.65769999999999995</v>
      </c>
      <c r="AG53" s="74"/>
    </row>
    <row r="54" spans="1:33">
      <c r="A54" s="72">
        <v>1.3</v>
      </c>
      <c r="B54" s="11">
        <v>0.53139999999999998</v>
      </c>
      <c r="C54" s="11">
        <v>0.47389999999999999</v>
      </c>
      <c r="D54" s="11">
        <v>0.43490000000000001</v>
      </c>
      <c r="E54" s="11">
        <v>0.40889999999999999</v>
      </c>
      <c r="F54" s="11">
        <v>0.39989999999999998</v>
      </c>
      <c r="G54" s="11">
        <v>0.39629999999999999</v>
      </c>
      <c r="I54" s="74"/>
      <c r="J54" s="75"/>
      <c r="K54" s="11">
        <v>1.3</v>
      </c>
      <c r="L54" s="11">
        <v>0.77849999999999997</v>
      </c>
      <c r="M54" s="11">
        <v>0.71199999999999997</v>
      </c>
      <c r="N54" s="11">
        <v>0.66310000000000002</v>
      </c>
      <c r="O54" s="11">
        <v>0.61350000000000005</v>
      </c>
      <c r="P54" s="11">
        <v>0.53610000000000002</v>
      </c>
      <c r="Q54" s="11">
        <v>0.46329999999999999</v>
      </c>
      <c r="S54" s="74"/>
      <c r="U54" s="75">
        <v>1.2</v>
      </c>
      <c r="V54" s="12">
        <v>0.8</v>
      </c>
      <c r="W54" s="85">
        <v>0.65769999999999995</v>
      </c>
      <c r="X54">
        <v>0.65769999999999995</v>
      </c>
      <c r="Y54">
        <v>0.65769999999999995</v>
      </c>
      <c r="Z54">
        <v>0.65769999999999995</v>
      </c>
      <c r="AA54" s="86">
        <v>0.65769999999999995</v>
      </c>
      <c r="AG54" s="74"/>
    </row>
    <row r="55" spans="1:33">
      <c r="A55" s="72">
        <v>1.4</v>
      </c>
      <c r="B55" s="11">
        <v>0.51559999999999995</v>
      </c>
      <c r="C55" s="11">
        <v>0.46500000000000002</v>
      </c>
      <c r="D55" s="11">
        <v>0.42299999999999999</v>
      </c>
      <c r="E55" s="11">
        <v>0.40589999999999998</v>
      </c>
      <c r="F55" s="11">
        <v>0.39689999999999998</v>
      </c>
      <c r="G55" s="11">
        <v>0.39629999999999999</v>
      </c>
      <c r="I55" s="74"/>
      <c r="J55" s="75"/>
      <c r="K55" s="11">
        <v>1.4</v>
      </c>
      <c r="L55" s="11">
        <v>0.76539999999999997</v>
      </c>
      <c r="M55" s="11">
        <v>0.69599999999999995</v>
      </c>
      <c r="N55" s="11">
        <v>0.6482</v>
      </c>
      <c r="O55" s="11">
        <v>0.59489999999999998</v>
      </c>
      <c r="P55" s="11">
        <v>0.51200000000000001</v>
      </c>
      <c r="Q55" s="11">
        <v>0.4577</v>
      </c>
      <c r="S55" s="74"/>
      <c r="U55" s="75">
        <v>1.2</v>
      </c>
      <c r="V55" s="12">
        <v>1</v>
      </c>
      <c r="W55" s="85">
        <v>0.65769999999999995</v>
      </c>
      <c r="X55">
        <v>0.65769999999999995</v>
      </c>
      <c r="Y55">
        <v>0.65769999999999995</v>
      </c>
      <c r="Z55">
        <v>0.65769999999999995</v>
      </c>
      <c r="AA55" s="86">
        <v>0.65769999999999995</v>
      </c>
      <c r="AG55" s="74"/>
    </row>
    <row r="56" spans="1:33">
      <c r="A56" s="72">
        <v>1.5</v>
      </c>
      <c r="B56" s="11">
        <v>0.50509999999999999</v>
      </c>
      <c r="C56" s="11">
        <v>0.45610000000000001</v>
      </c>
      <c r="D56" s="11">
        <v>0.41470000000000001</v>
      </c>
      <c r="E56" s="11">
        <v>0.40289999999999998</v>
      </c>
      <c r="F56" s="11">
        <v>0.39629999999999999</v>
      </c>
      <c r="G56" s="11">
        <v>0.39629999999999999</v>
      </c>
      <c r="I56" s="74"/>
      <c r="J56" s="75"/>
      <c r="K56" s="11">
        <v>1.5</v>
      </c>
      <c r="L56" s="11">
        <v>0.75409999999999999</v>
      </c>
      <c r="M56" s="11">
        <v>0.68259999999999998</v>
      </c>
      <c r="N56" s="11">
        <v>0.63339999999999996</v>
      </c>
      <c r="O56" s="11">
        <v>0.57640000000000002</v>
      </c>
      <c r="P56" s="11">
        <v>0.4899</v>
      </c>
      <c r="Q56" s="11">
        <v>0.4526</v>
      </c>
      <c r="S56" s="74"/>
      <c r="U56" s="75">
        <v>1.2</v>
      </c>
      <c r="V56" s="12">
        <v>1.2</v>
      </c>
      <c r="W56" s="85">
        <v>0.65769999999999995</v>
      </c>
      <c r="X56">
        <v>0.65769999999999995</v>
      </c>
      <c r="Y56">
        <v>0.65769999999999995</v>
      </c>
      <c r="Z56">
        <v>0.65769999999999995</v>
      </c>
      <c r="AA56" s="86">
        <v>0.65769999999999995</v>
      </c>
      <c r="AG56" s="74"/>
    </row>
    <row r="57" spans="1:33">
      <c r="A57" s="72">
        <v>1.6</v>
      </c>
      <c r="B57" s="11">
        <v>0.4995</v>
      </c>
      <c r="C57" s="11">
        <v>0.44719999999999999</v>
      </c>
      <c r="D57" s="11">
        <v>0.4123</v>
      </c>
      <c r="E57" s="11">
        <v>0.39989999999999998</v>
      </c>
      <c r="F57" s="11">
        <v>0.39629999999999999</v>
      </c>
      <c r="G57" s="11">
        <v>0.39629999999999999</v>
      </c>
      <c r="I57" s="74"/>
      <c r="J57" s="75"/>
      <c r="K57" s="11">
        <v>1.6</v>
      </c>
      <c r="L57" s="11">
        <v>0.74409999999999998</v>
      </c>
      <c r="M57" s="11">
        <v>0.66959999999999997</v>
      </c>
      <c r="N57" s="11">
        <v>0.61870000000000003</v>
      </c>
      <c r="O57" s="11">
        <v>0.55789999999999995</v>
      </c>
      <c r="P57" s="11">
        <v>0.48199999999999998</v>
      </c>
      <c r="Q57" s="11">
        <v>0.44740000000000002</v>
      </c>
      <c r="S57" s="74"/>
      <c r="U57" s="75">
        <v>1.2</v>
      </c>
      <c r="V57" s="12">
        <v>1.4</v>
      </c>
      <c r="W57" s="85">
        <v>0.65769999999999995</v>
      </c>
      <c r="X57">
        <v>0.65769999999999995</v>
      </c>
      <c r="Y57">
        <v>0.65769999999999995</v>
      </c>
      <c r="Z57">
        <v>0.65769999999999995</v>
      </c>
      <c r="AA57" s="86">
        <v>0.65769999999999995</v>
      </c>
      <c r="AG57" s="74"/>
    </row>
    <row r="58" spans="1:33">
      <c r="A58" s="72">
        <v>1.7</v>
      </c>
      <c r="B58" s="11">
        <v>0.49390000000000001</v>
      </c>
      <c r="C58" s="11">
        <v>0.43830000000000002</v>
      </c>
      <c r="D58" s="11">
        <v>0.41010000000000002</v>
      </c>
      <c r="E58" s="11">
        <v>0.39739999999999998</v>
      </c>
      <c r="F58" s="11">
        <v>0.39629999999999999</v>
      </c>
      <c r="G58" s="11">
        <v>0.39629999999999999</v>
      </c>
      <c r="I58" s="74"/>
      <c r="J58" s="75"/>
      <c r="K58" s="11">
        <v>1.7</v>
      </c>
      <c r="L58" s="11">
        <v>0.7349</v>
      </c>
      <c r="M58" s="11">
        <v>0.65890000000000004</v>
      </c>
      <c r="N58" s="11">
        <v>0.60419999999999996</v>
      </c>
      <c r="O58" s="11">
        <v>0.53969999999999996</v>
      </c>
      <c r="P58" s="11">
        <v>0.47899999999999998</v>
      </c>
      <c r="Q58" s="11">
        <v>0.44219999999999998</v>
      </c>
      <c r="S58" s="74"/>
      <c r="U58" s="75">
        <v>1.2</v>
      </c>
      <c r="V58" s="12">
        <v>1.6</v>
      </c>
      <c r="W58" s="85">
        <v>0.65769999999999995</v>
      </c>
      <c r="X58">
        <v>0.65769999999999995</v>
      </c>
      <c r="Y58">
        <v>0.65769999999999995</v>
      </c>
      <c r="Z58">
        <v>0.65769999999999995</v>
      </c>
      <c r="AA58" s="86">
        <v>0.65769999999999995</v>
      </c>
      <c r="AG58" s="74"/>
    </row>
    <row r="59" spans="1:33">
      <c r="A59" s="72">
        <v>1.8</v>
      </c>
      <c r="B59" s="11">
        <v>0.48820000000000002</v>
      </c>
      <c r="C59" s="11">
        <v>0.4294</v>
      </c>
      <c r="D59" s="11">
        <v>0.40789999999999998</v>
      </c>
      <c r="E59" s="11">
        <v>0.39629999999999999</v>
      </c>
      <c r="F59" s="11">
        <v>0.39629999999999999</v>
      </c>
      <c r="G59" s="11">
        <v>0.39629999999999999</v>
      </c>
      <c r="I59" s="74"/>
      <c r="J59" s="75"/>
      <c r="K59" s="11">
        <v>1.8</v>
      </c>
      <c r="L59" s="11">
        <v>0.72570000000000001</v>
      </c>
      <c r="M59" s="11">
        <v>0.64849999999999997</v>
      </c>
      <c r="N59" s="11">
        <v>0.59060000000000001</v>
      </c>
      <c r="O59" s="11">
        <v>0.52200000000000002</v>
      </c>
      <c r="P59" s="11">
        <v>0.47599999999999998</v>
      </c>
      <c r="Q59" s="11">
        <v>0.43709999999999999</v>
      </c>
      <c r="S59" s="74"/>
      <c r="U59" s="75">
        <v>1.2</v>
      </c>
      <c r="V59" s="12">
        <v>1.8</v>
      </c>
      <c r="W59" s="13">
        <v>0.65769999999999995</v>
      </c>
      <c r="X59" s="14">
        <v>0.65769999999999995</v>
      </c>
      <c r="Y59" s="14">
        <v>0.65769999999999995</v>
      </c>
      <c r="Z59" s="14">
        <v>0.65769999999999995</v>
      </c>
      <c r="AA59" s="15">
        <v>0.65769999999999995</v>
      </c>
      <c r="AG59" s="74"/>
    </row>
    <row r="60" spans="1:33">
      <c r="A60" s="72">
        <v>1.9</v>
      </c>
      <c r="B60" s="11">
        <v>0.48259999999999997</v>
      </c>
      <c r="C60" s="11">
        <v>0.42370000000000002</v>
      </c>
      <c r="D60" s="11">
        <v>0.40570000000000001</v>
      </c>
      <c r="E60" s="11">
        <v>0.39629999999999999</v>
      </c>
      <c r="F60" s="11">
        <v>0.39629999999999999</v>
      </c>
      <c r="G60" s="11">
        <v>0.39629999999999999</v>
      </c>
      <c r="I60" s="74"/>
      <c r="J60" s="75"/>
      <c r="K60" s="11">
        <v>1.9</v>
      </c>
      <c r="L60" s="11">
        <v>0.71850000000000003</v>
      </c>
      <c r="M60" s="11">
        <v>0.6381</v>
      </c>
      <c r="N60" s="11">
        <v>0.57699999999999996</v>
      </c>
      <c r="O60" s="11">
        <v>0.50649999999999995</v>
      </c>
      <c r="P60" s="11">
        <v>0.47299999999999998</v>
      </c>
      <c r="Q60" s="11">
        <v>0.43190000000000001</v>
      </c>
      <c r="S60" s="74"/>
      <c r="U60" s="75">
        <v>1.4</v>
      </c>
      <c r="V60" s="12">
        <v>0.2</v>
      </c>
      <c r="W60" s="82">
        <v>0.66420000000000001</v>
      </c>
      <c r="X60" s="83">
        <v>0.6613</v>
      </c>
      <c r="Y60" s="83">
        <v>0.65869999999999995</v>
      </c>
      <c r="Z60" s="83">
        <v>0.65769999999999995</v>
      </c>
      <c r="AA60" s="84">
        <v>0.65769999999999995</v>
      </c>
      <c r="AG60" s="74"/>
    </row>
    <row r="61" spans="1:33">
      <c r="A61" s="72">
        <v>2</v>
      </c>
      <c r="B61" s="11">
        <v>0.47699999999999998</v>
      </c>
      <c r="C61" s="11">
        <v>0.4204</v>
      </c>
      <c r="D61" s="11">
        <v>0.40350000000000003</v>
      </c>
      <c r="E61" s="11">
        <v>0.39629999999999999</v>
      </c>
      <c r="F61" s="11">
        <v>0.39629999999999999</v>
      </c>
      <c r="G61" s="11">
        <v>0.39629999999999999</v>
      </c>
      <c r="I61" s="74"/>
      <c r="J61" s="75"/>
      <c r="K61" s="11">
        <v>2</v>
      </c>
      <c r="L61" s="11">
        <v>0.71220000000000006</v>
      </c>
      <c r="M61" s="11">
        <v>0.62760000000000005</v>
      </c>
      <c r="N61" s="11">
        <v>0.56340000000000001</v>
      </c>
      <c r="O61" s="11">
        <v>0.49819999999999998</v>
      </c>
      <c r="P61" s="11">
        <v>0.47</v>
      </c>
      <c r="Q61" s="11">
        <v>0.42680000000000001</v>
      </c>
      <c r="S61" s="74"/>
      <c r="U61" s="75">
        <v>1.4</v>
      </c>
      <c r="V61" s="12">
        <v>0.4</v>
      </c>
      <c r="W61" s="85">
        <v>0.65869999999999995</v>
      </c>
      <c r="X61">
        <v>0.6583</v>
      </c>
      <c r="Y61">
        <v>0.65790000000000004</v>
      </c>
      <c r="Z61">
        <v>0.65769999999999995</v>
      </c>
      <c r="AA61" s="86">
        <v>0.65769999999999995</v>
      </c>
      <c r="AG61" s="74"/>
    </row>
    <row r="62" spans="1:33">
      <c r="A62" s="72">
        <v>2.1</v>
      </c>
      <c r="B62" s="11">
        <v>0.4713</v>
      </c>
      <c r="C62" s="11">
        <v>0.41899999999999998</v>
      </c>
      <c r="D62" s="11">
        <v>0.40129999999999999</v>
      </c>
      <c r="E62" s="11">
        <v>0.39629999999999999</v>
      </c>
      <c r="F62" s="11">
        <v>0.39629999999999999</v>
      </c>
      <c r="G62" s="11">
        <v>0.39629999999999999</v>
      </c>
      <c r="I62" s="74"/>
      <c r="J62" s="75"/>
      <c r="K62" s="11">
        <v>2.1</v>
      </c>
      <c r="L62" s="11">
        <v>0.70699999999999996</v>
      </c>
      <c r="M62" s="11">
        <v>0.61719999999999997</v>
      </c>
      <c r="N62" s="11">
        <v>0.54969999999999997</v>
      </c>
      <c r="O62" s="11">
        <v>0.49659999999999999</v>
      </c>
      <c r="P62" s="11">
        <v>0.46700000000000003</v>
      </c>
      <c r="Q62" s="11">
        <v>0.42209999999999998</v>
      </c>
      <c r="S62" s="74"/>
      <c r="U62" s="75">
        <v>1.4</v>
      </c>
      <c r="V62" s="12">
        <v>0.6</v>
      </c>
      <c r="W62" s="85">
        <v>0.65769999999999995</v>
      </c>
      <c r="X62">
        <v>0.65769999999999995</v>
      </c>
      <c r="Y62">
        <v>0.65769999999999995</v>
      </c>
      <c r="Z62">
        <v>0.65769999999999995</v>
      </c>
      <c r="AA62" s="86">
        <v>0.65769999999999995</v>
      </c>
      <c r="AG62" s="74"/>
    </row>
    <row r="63" spans="1:33">
      <c r="A63" s="72">
        <v>2.2000000000000002</v>
      </c>
      <c r="B63" s="11">
        <v>0.4657</v>
      </c>
      <c r="C63" s="11">
        <v>0.41760000000000003</v>
      </c>
      <c r="D63" s="11">
        <v>0.39910000000000001</v>
      </c>
      <c r="E63" s="11">
        <v>0.39629999999999999</v>
      </c>
      <c r="F63" s="11">
        <v>0.39629999999999999</v>
      </c>
      <c r="G63" s="11">
        <v>0.39629999999999999</v>
      </c>
      <c r="I63" s="74"/>
      <c r="J63" s="75"/>
      <c r="K63" s="11">
        <v>2.2000000000000002</v>
      </c>
      <c r="L63" s="11">
        <v>0.7036</v>
      </c>
      <c r="M63" s="11">
        <v>0.60760000000000003</v>
      </c>
      <c r="N63" s="11">
        <v>0.53620000000000001</v>
      </c>
      <c r="O63" s="11">
        <v>0.495</v>
      </c>
      <c r="P63" s="11">
        <v>0.46410000000000001</v>
      </c>
      <c r="Q63" s="11">
        <v>0.41849999999999998</v>
      </c>
      <c r="S63" s="74"/>
      <c r="U63" s="75">
        <v>1.4</v>
      </c>
      <c r="V63" s="12">
        <v>0.8</v>
      </c>
      <c r="W63" s="85">
        <v>0.65769999999999995</v>
      </c>
      <c r="X63">
        <v>0.65769999999999995</v>
      </c>
      <c r="Y63">
        <v>0.65769999999999995</v>
      </c>
      <c r="Z63">
        <v>0.65769999999999995</v>
      </c>
      <c r="AA63" s="86">
        <v>0.65769999999999995</v>
      </c>
      <c r="AG63" s="74"/>
    </row>
    <row r="64" spans="1:33">
      <c r="A64" s="72">
        <v>2.2999999999999998</v>
      </c>
      <c r="B64" s="11">
        <v>0.46010000000000001</v>
      </c>
      <c r="C64" s="11">
        <v>0.4163</v>
      </c>
      <c r="D64" s="11">
        <v>0.39779999999999999</v>
      </c>
      <c r="E64" s="11">
        <v>0.39629999999999999</v>
      </c>
      <c r="F64" s="11">
        <v>0.39629999999999999</v>
      </c>
      <c r="G64" s="11">
        <v>0.39629999999999999</v>
      </c>
      <c r="I64" s="74"/>
      <c r="J64" s="75"/>
      <c r="K64" s="11">
        <v>2.2999999999999998</v>
      </c>
      <c r="L64" s="11">
        <v>0.70189999999999997</v>
      </c>
      <c r="M64" s="11">
        <v>0.59870000000000001</v>
      </c>
      <c r="N64" s="11">
        <v>0.5232</v>
      </c>
      <c r="O64" s="11">
        <v>0.49340000000000001</v>
      </c>
      <c r="P64" s="11">
        <v>0.46110000000000001</v>
      </c>
      <c r="Q64" s="11">
        <v>0.4158</v>
      </c>
      <c r="S64" s="74"/>
      <c r="U64" s="75">
        <v>1.4</v>
      </c>
      <c r="V64" s="12">
        <v>1</v>
      </c>
      <c r="W64" s="85">
        <v>0.65769999999999995</v>
      </c>
      <c r="X64">
        <v>0.65769999999999995</v>
      </c>
      <c r="Y64">
        <v>0.65769999999999995</v>
      </c>
      <c r="Z64">
        <v>0.65769999999999995</v>
      </c>
      <c r="AA64" s="86">
        <v>0.65769999999999995</v>
      </c>
      <c r="AG64" s="74"/>
    </row>
    <row r="65" spans="1:33">
      <c r="A65" s="72">
        <v>2.4</v>
      </c>
      <c r="B65" s="11">
        <v>0.45440000000000003</v>
      </c>
      <c r="C65" s="11">
        <v>0.41489999999999999</v>
      </c>
      <c r="D65" s="11">
        <v>0.39679999999999999</v>
      </c>
      <c r="E65" s="11">
        <v>0.39629999999999999</v>
      </c>
      <c r="F65" s="11">
        <v>0.39629999999999999</v>
      </c>
      <c r="G65" s="11">
        <v>0.39629999999999999</v>
      </c>
      <c r="I65" s="74"/>
      <c r="J65" s="75"/>
      <c r="K65" s="11">
        <v>2.4</v>
      </c>
      <c r="L65" s="11">
        <v>0.70069999999999999</v>
      </c>
      <c r="M65" s="11">
        <v>0.59870000000000001</v>
      </c>
      <c r="N65" s="11">
        <v>0.5101</v>
      </c>
      <c r="O65" s="11">
        <v>0.49180000000000001</v>
      </c>
      <c r="P65" s="11">
        <v>0.45810000000000001</v>
      </c>
      <c r="Q65" s="11">
        <v>0.41449999999999998</v>
      </c>
      <c r="S65" s="74"/>
      <c r="U65" s="75">
        <v>1.4</v>
      </c>
      <c r="V65" s="12">
        <v>1.2</v>
      </c>
      <c r="W65" s="85">
        <v>0.65769999999999995</v>
      </c>
      <c r="X65">
        <v>0.65769999999999995</v>
      </c>
      <c r="Y65">
        <v>0.65769999999999995</v>
      </c>
      <c r="Z65">
        <v>0.65769999999999995</v>
      </c>
      <c r="AA65" s="86">
        <v>0.65769999999999995</v>
      </c>
      <c r="AG65" s="74"/>
    </row>
    <row r="66" spans="1:33">
      <c r="A66" s="72">
        <v>2.5</v>
      </c>
      <c r="B66" s="11">
        <v>0.44879999999999998</v>
      </c>
      <c r="C66" s="11">
        <v>0.41349999999999998</v>
      </c>
      <c r="D66" s="11">
        <v>0.39629999999999999</v>
      </c>
      <c r="E66" s="11">
        <v>0.39629999999999999</v>
      </c>
      <c r="F66" s="11">
        <v>0.39629999999999999</v>
      </c>
      <c r="G66" s="11">
        <v>0.39629999999999999</v>
      </c>
      <c r="I66" s="74"/>
      <c r="J66" s="75"/>
      <c r="K66" s="11">
        <v>2.5</v>
      </c>
      <c r="L66" s="11">
        <v>0.69989999999999997</v>
      </c>
      <c r="M66" s="11">
        <v>0.58079999999999998</v>
      </c>
      <c r="N66" s="11">
        <v>0.49709999999999999</v>
      </c>
      <c r="O66" s="11">
        <v>0.49020000000000002</v>
      </c>
      <c r="P66" s="11">
        <v>0.4551</v>
      </c>
      <c r="Q66" s="11">
        <v>0.41320000000000001</v>
      </c>
      <c r="S66" s="74"/>
      <c r="U66" s="75">
        <v>1.4</v>
      </c>
      <c r="V66" s="12">
        <v>1.4</v>
      </c>
      <c r="W66" s="85">
        <v>0.65769999999999995</v>
      </c>
      <c r="X66">
        <v>0.65769999999999995</v>
      </c>
      <c r="Y66">
        <v>0.65769999999999995</v>
      </c>
      <c r="Z66">
        <v>0.65769999999999995</v>
      </c>
      <c r="AA66" s="86">
        <v>0.65769999999999995</v>
      </c>
      <c r="AG66" s="74"/>
    </row>
    <row r="67" spans="1:33">
      <c r="A67" s="72">
        <v>2.6</v>
      </c>
      <c r="B67" s="11">
        <v>0.44319999999999998</v>
      </c>
      <c r="C67" s="11">
        <v>0.41220000000000001</v>
      </c>
      <c r="D67" s="11">
        <v>0.39629999999999999</v>
      </c>
      <c r="E67" s="11">
        <v>0.39629999999999999</v>
      </c>
      <c r="F67" s="11">
        <v>0.39629999999999999</v>
      </c>
      <c r="G67" s="11">
        <v>0.39629999999999999</v>
      </c>
      <c r="I67" s="74"/>
      <c r="J67" s="75"/>
      <c r="K67" s="11">
        <v>2.6</v>
      </c>
      <c r="L67" s="11">
        <v>0.69899999999999995</v>
      </c>
      <c r="M67" s="11">
        <v>0.57179999999999997</v>
      </c>
      <c r="N67" s="11">
        <v>0.4849</v>
      </c>
      <c r="O67" s="11">
        <v>0.48859999999999998</v>
      </c>
      <c r="P67" s="11">
        <v>0.4521</v>
      </c>
      <c r="Q67" s="11">
        <v>0.41189999999999999</v>
      </c>
      <c r="S67" s="74"/>
      <c r="U67" s="75">
        <v>1.4</v>
      </c>
      <c r="V67" s="12" t="s">
        <v>103</v>
      </c>
      <c r="W67" s="85">
        <v>0.65769999999999995</v>
      </c>
      <c r="X67">
        <v>0.65769999999999995</v>
      </c>
      <c r="Y67">
        <v>0.65769999999999995</v>
      </c>
      <c r="Z67">
        <v>0.65769999999999995</v>
      </c>
      <c r="AA67" s="86">
        <v>0.65769999999999995</v>
      </c>
      <c r="AG67" s="74"/>
    </row>
    <row r="68" spans="1:33">
      <c r="A68" s="72">
        <v>2.7</v>
      </c>
      <c r="B68" s="11">
        <v>0.44</v>
      </c>
      <c r="C68" s="11">
        <v>0.4108</v>
      </c>
      <c r="D68" s="11">
        <v>0.39629999999999999</v>
      </c>
      <c r="E68" s="11">
        <v>0.39629999999999999</v>
      </c>
      <c r="F68" s="11">
        <v>0.39629999999999999</v>
      </c>
      <c r="G68" s="11">
        <v>0.39629999999999999</v>
      </c>
      <c r="I68" s="74"/>
      <c r="J68" s="75"/>
      <c r="K68" s="11">
        <v>2.7</v>
      </c>
      <c r="L68" s="11">
        <v>0.69820000000000004</v>
      </c>
      <c r="M68" s="11">
        <v>0.56289999999999996</v>
      </c>
      <c r="N68" s="11">
        <v>0.47470000000000001</v>
      </c>
      <c r="O68" s="11">
        <v>0.48699999999999999</v>
      </c>
      <c r="P68" s="11">
        <v>0.4491</v>
      </c>
      <c r="Q68" s="11">
        <v>0.41049999999999998</v>
      </c>
      <c r="S68" s="74"/>
      <c r="U68" s="75">
        <v>1.4</v>
      </c>
      <c r="V68" s="12">
        <v>1.8</v>
      </c>
      <c r="W68" s="13">
        <v>0.65769999999999995</v>
      </c>
      <c r="X68" s="14">
        <v>0.65769999999999995</v>
      </c>
      <c r="Y68" s="14">
        <v>0.65769999999999995</v>
      </c>
      <c r="Z68" s="14">
        <v>0.65769999999999995</v>
      </c>
      <c r="AA68" s="15">
        <v>0.65769999999999995</v>
      </c>
      <c r="AG68" s="74"/>
    </row>
    <row r="69" spans="1:33">
      <c r="A69" s="72">
        <v>2.8</v>
      </c>
      <c r="B69" s="11">
        <v>0.43690000000000001</v>
      </c>
      <c r="C69" s="11">
        <v>0.40939999999999999</v>
      </c>
      <c r="D69" s="11">
        <v>0.39629999999999999</v>
      </c>
      <c r="E69" s="11">
        <v>0.39629999999999999</v>
      </c>
      <c r="F69" s="11">
        <v>0.39629999999999999</v>
      </c>
      <c r="G69" s="11">
        <v>0.39629999999999999</v>
      </c>
      <c r="I69" s="74"/>
      <c r="J69" s="75"/>
      <c r="K69" s="11">
        <v>2.8</v>
      </c>
      <c r="L69" s="11">
        <v>0.69740000000000002</v>
      </c>
      <c r="M69" s="11">
        <v>0.55389999999999995</v>
      </c>
      <c r="N69" s="11">
        <v>0.46679999999999999</v>
      </c>
      <c r="O69" s="11">
        <v>0.4859</v>
      </c>
      <c r="P69" s="11">
        <v>0.4461</v>
      </c>
      <c r="Q69" s="11">
        <v>0.40920000000000001</v>
      </c>
      <c r="S69" s="74"/>
      <c r="U69" s="75">
        <v>1.6</v>
      </c>
      <c r="V69" s="12">
        <v>0.2</v>
      </c>
      <c r="W69" s="82">
        <v>0.66339999999999999</v>
      </c>
      <c r="X69" s="83">
        <v>0.66010000000000002</v>
      </c>
      <c r="Y69" s="83">
        <v>0.65800000000000003</v>
      </c>
      <c r="Z69" s="83">
        <v>0.65769999999999995</v>
      </c>
      <c r="AA69" s="84">
        <v>0.65769999999999995</v>
      </c>
      <c r="AG69" s="74"/>
    </row>
    <row r="70" spans="1:33">
      <c r="A70" s="72">
        <v>2.9</v>
      </c>
      <c r="B70" s="11">
        <v>0.43390000000000001</v>
      </c>
      <c r="C70" s="11">
        <v>0.40810000000000002</v>
      </c>
      <c r="D70" s="11">
        <v>0.39629999999999999</v>
      </c>
      <c r="E70" s="11">
        <v>0.39629999999999999</v>
      </c>
      <c r="F70" s="11">
        <v>0.39629999999999999</v>
      </c>
      <c r="G70" s="11">
        <v>0.39629999999999999</v>
      </c>
      <c r="I70" s="74"/>
      <c r="J70" s="75"/>
      <c r="K70" s="11">
        <v>2.9</v>
      </c>
      <c r="L70" s="11">
        <v>0.69650000000000001</v>
      </c>
      <c r="M70" s="11">
        <v>0.54500000000000004</v>
      </c>
      <c r="N70" s="11">
        <v>0.46160000000000001</v>
      </c>
      <c r="O70" s="11">
        <v>0.48499999999999999</v>
      </c>
      <c r="P70" s="11">
        <v>0.44309999999999999</v>
      </c>
      <c r="Q70" s="11">
        <v>0.40820000000000001</v>
      </c>
      <c r="S70" s="74"/>
      <c r="U70" s="75">
        <v>1.6</v>
      </c>
      <c r="V70" s="12">
        <v>0.4</v>
      </c>
      <c r="W70" s="85">
        <v>0.65859999999999996</v>
      </c>
      <c r="X70">
        <v>0.65810000000000002</v>
      </c>
      <c r="Y70">
        <v>0.65780000000000005</v>
      </c>
      <c r="Z70">
        <v>0.65769999999999995</v>
      </c>
      <c r="AA70" s="86">
        <v>0.65769999999999995</v>
      </c>
      <c r="AG70" s="74"/>
    </row>
    <row r="71" spans="1:33">
      <c r="A71" s="72">
        <v>3</v>
      </c>
      <c r="B71" s="11">
        <v>0.43330000000000002</v>
      </c>
      <c r="C71" s="11">
        <v>0.40670000000000001</v>
      </c>
      <c r="D71" s="11">
        <v>0.39629999999999999</v>
      </c>
      <c r="E71" s="11">
        <v>0.39629999999999999</v>
      </c>
      <c r="F71" s="11">
        <v>0.39629999999999999</v>
      </c>
      <c r="G71" s="11">
        <v>0.39629999999999999</v>
      </c>
      <c r="I71" s="74"/>
      <c r="J71" s="75"/>
      <c r="K71" s="11">
        <v>3</v>
      </c>
      <c r="L71" s="11">
        <v>0.69569999999999999</v>
      </c>
      <c r="M71" s="11">
        <v>0.53600000000000003</v>
      </c>
      <c r="N71" s="11">
        <v>0.45910000000000001</v>
      </c>
      <c r="O71" s="11">
        <v>0.48409999999999997</v>
      </c>
      <c r="P71" s="11">
        <v>0.44009999999999999</v>
      </c>
      <c r="Q71" s="11">
        <v>0.40799999999999997</v>
      </c>
      <c r="S71" s="74"/>
      <c r="U71" s="75">
        <v>1.6</v>
      </c>
      <c r="V71" s="12">
        <v>0.6</v>
      </c>
      <c r="W71" s="85">
        <v>0.65769999999999995</v>
      </c>
      <c r="X71">
        <v>0.65769999999999995</v>
      </c>
      <c r="Y71">
        <v>0.65769999999999995</v>
      </c>
      <c r="Z71">
        <v>0.65769999999999995</v>
      </c>
      <c r="AA71" s="86">
        <v>0.65769999999999995</v>
      </c>
      <c r="AG71" s="74"/>
    </row>
    <row r="72" spans="1:33" ht="15.75" thickBot="1">
      <c r="A72" s="75"/>
      <c r="I72" s="74"/>
      <c r="J72" s="75"/>
      <c r="S72" s="74"/>
      <c r="U72" s="75">
        <v>1.6</v>
      </c>
      <c r="V72" s="12">
        <v>0.8</v>
      </c>
      <c r="W72" s="85">
        <v>0.65769999999999995</v>
      </c>
      <c r="X72">
        <v>0.65769999999999995</v>
      </c>
      <c r="Y72">
        <v>0.65769999999999995</v>
      </c>
      <c r="Z72">
        <v>0.65769999999999995</v>
      </c>
      <c r="AA72" s="86">
        <v>0.65769999999999995</v>
      </c>
      <c r="AG72" s="74"/>
    </row>
    <row r="73" spans="1:33">
      <c r="A73" s="67" t="s">
        <v>91</v>
      </c>
      <c r="B73" s="68"/>
      <c r="C73" s="68"/>
      <c r="D73" s="68"/>
      <c r="E73" s="68"/>
      <c r="F73" s="68"/>
      <c r="G73" s="68"/>
      <c r="H73" s="68"/>
      <c r="I73" s="69"/>
      <c r="J73" s="68"/>
      <c r="K73" s="71" t="s">
        <v>98</v>
      </c>
      <c r="L73" s="71"/>
      <c r="M73" s="71"/>
      <c r="N73" s="68"/>
      <c r="O73" s="68"/>
      <c r="P73" s="68"/>
      <c r="Q73" s="68"/>
      <c r="R73" s="68"/>
      <c r="S73" s="69"/>
      <c r="U73" s="75">
        <v>1.6</v>
      </c>
      <c r="V73" s="12">
        <v>1</v>
      </c>
      <c r="W73" s="85">
        <v>0.65769999999999995</v>
      </c>
      <c r="X73">
        <v>0.65769999999999995</v>
      </c>
      <c r="Y73">
        <v>0.65769999999999995</v>
      </c>
      <c r="Z73">
        <v>0.65769999999999995</v>
      </c>
      <c r="AA73" s="86">
        <v>0.65769999999999995</v>
      </c>
      <c r="AG73" s="74"/>
    </row>
    <row r="74" spans="1:33">
      <c r="A74" s="72" t="s">
        <v>85</v>
      </c>
      <c r="I74" s="74"/>
      <c r="K74" s="11" t="s">
        <v>96</v>
      </c>
      <c r="L74" s="76"/>
      <c r="M74" s="76"/>
      <c r="S74" s="74"/>
      <c r="U74" s="75">
        <v>1.6</v>
      </c>
      <c r="V74" s="12">
        <v>1.2</v>
      </c>
      <c r="W74" s="85">
        <v>0.65769999999999995</v>
      </c>
      <c r="X74">
        <v>0.65769999999999995</v>
      </c>
      <c r="Y74">
        <v>0.65769999999999995</v>
      </c>
      <c r="Z74">
        <v>0.65769999999999995</v>
      </c>
      <c r="AA74" s="86">
        <v>0.65769999999999995</v>
      </c>
      <c r="AG74" s="74"/>
    </row>
    <row r="75" spans="1:33">
      <c r="A75" s="72" t="s">
        <v>92</v>
      </c>
      <c r="I75" s="74"/>
      <c r="K75" s="11" t="s">
        <v>92</v>
      </c>
      <c r="L75" s="76"/>
      <c r="M75" s="76"/>
      <c r="S75" s="74"/>
      <c r="U75" s="75">
        <v>1.6</v>
      </c>
      <c r="V75" s="12">
        <v>1.4</v>
      </c>
      <c r="W75" s="85">
        <v>0.65769999999999995</v>
      </c>
      <c r="X75">
        <v>0.65769999999999995</v>
      </c>
      <c r="Y75">
        <v>0.65769999999999995</v>
      </c>
      <c r="Z75">
        <v>0.65769999999999995</v>
      </c>
      <c r="AA75" s="86">
        <v>0.65769999999999995</v>
      </c>
      <c r="AG75" s="74"/>
    </row>
    <row r="76" spans="1:33">
      <c r="A76" s="75"/>
      <c r="I76" s="74"/>
      <c r="S76" s="74"/>
      <c r="U76" s="75">
        <v>1.6</v>
      </c>
      <c r="V76" s="12">
        <v>1.6</v>
      </c>
      <c r="W76" s="85">
        <v>0.65769999999999995</v>
      </c>
      <c r="X76">
        <v>0.65769999999999995</v>
      </c>
      <c r="Y76">
        <v>0.65769999999999995</v>
      </c>
      <c r="Z76">
        <v>0.65769999999999995</v>
      </c>
      <c r="AA76" s="86">
        <v>0.65769999999999995</v>
      </c>
      <c r="AG76" s="74"/>
    </row>
    <row r="77" spans="1:33">
      <c r="A77" s="72" t="s">
        <v>22</v>
      </c>
      <c r="B77" s="79">
        <v>0</v>
      </c>
      <c r="C77" s="79">
        <v>10</v>
      </c>
      <c r="D77" s="79">
        <v>20</v>
      </c>
      <c r="E77" s="11">
        <v>30</v>
      </c>
      <c r="F77" s="79">
        <v>40</v>
      </c>
      <c r="G77" s="79">
        <v>50</v>
      </c>
      <c r="H77" s="73" t="s">
        <v>87</v>
      </c>
      <c r="I77" s="74"/>
      <c r="K77" s="11" t="s">
        <v>23</v>
      </c>
      <c r="L77" s="79">
        <v>0</v>
      </c>
      <c r="M77" s="79">
        <v>10</v>
      </c>
      <c r="N77" s="79">
        <v>20</v>
      </c>
      <c r="O77" s="79">
        <v>30</v>
      </c>
      <c r="P77" s="79">
        <v>40</v>
      </c>
      <c r="Q77" s="79">
        <v>50</v>
      </c>
      <c r="R77" s="73" t="s">
        <v>87</v>
      </c>
      <c r="S77" s="74"/>
      <c r="U77" s="75">
        <v>1.6</v>
      </c>
      <c r="V77" s="12">
        <v>1.8</v>
      </c>
      <c r="W77" s="13">
        <v>0.65769999999999995</v>
      </c>
      <c r="X77" s="14">
        <v>0.65769999999999995</v>
      </c>
      <c r="Y77" s="14">
        <v>0.65769999999999995</v>
      </c>
      <c r="Z77" s="14">
        <v>0.65769999999999995</v>
      </c>
      <c r="AA77" s="15">
        <v>0.65769999999999995</v>
      </c>
      <c r="AG77" s="74"/>
    </row>
    <row r="78" spans="1:33">
      <c r="A78" s="72">
        <v>0.1</v>
      </c>
      <c r="B78" s="11">
        <v>0.92730000000000001</v>
      </c>
      <c r="C78" s="11">
        <v>0.91930000000000001</v>
      </c>
      <c r="D78" s="11">
        <v>0.91369999999999996</v>
      </c>
      <c r="E78" s="11">
        <v>0.91059999999999997</v>
      </c>
      <c r="F78" s="11">
        <v>0.91010000000000002</v>
      </c>
      <c r="G78" s="11">
        <v>0.91220000000000001</v>
      </c>
      <c r="I78" s="74"/>
      <c r="K78" s="11">
        <v>0.1</v>
      </c>
      <c r="L78" s="11">
        <v>0.95169999999999999</v>
      </c>
      <c r="M78" s="11">
        <v>0.94450000000000001</v>
      </c>
      <c r="N78" s="11">
        <v>0.93889999999999996</v>
      </c>
      <c r="O78" s="11">
        <v>0.93459999999999999</v>
      </c>
      <c r="P78" s="11">
        <v>0.93169999999999997</v>
      </c>
      <c r="Q78" s="11">
        <v>0.93140000000000001</v>
      </c>
      <c r="S78" s="74"/>
      <c r="U78" s="75">
        <v>1.8</v>
      </c>
      <c r="V78" s="12">
        <v>0.2</v>
      </c>
      <c r="W78" s="82">
        <v>0.66259999999999997</v>
      </c>
      <c r="X78" s="83">
        <v>0.65890000000000004</v>
      </c>
      <c r="Y78" s="83">
        <v>0.65769999999999995</v>
      </c>
      <c r="Z78" s="83">
        <v>0.65769999999999995</v>
      </c>
      <c r="AA78" s="84">
        <v>0.65769999999999995</v>
      </c>
      <c r="AG78" s="74"/>
    </row>
    <row r="79" spans="1:33">
      <c r="A79" s="72">
        <v>0.2</v>
      </c>
      <c r="B79" s="11">
        <v>0.86299999999999999</v>
      </c>
      <c r="C79" s="11">
        <v>0.84709999999999996</v>
      </c>
      <c r="D79" s="11">
        <v>0.83550000000000002</v>
      </c>
      <c r="E79" s="11">
        <v>0.82850000000000001</v>
      </c>
      <c r="F79" s="11">
        <v>0.82630000000000003</v>
      </c>
      <c r="G79" s="11">
        <v>0.82909999999999995</v>
      </c>
      <c r="I79" s="74"/>
      <c r="K79" s="11">
        <v>0.2</v>
      </c>
      <c r="L79" s="11">
        <v>0.90739999999999998</v>
      </c>
      <c r="M79" s="11">
        <v>0.8931</v>
      </c>
      <c r="N79" s="11">
        <v>0.88190000000000002</v>
      </c>
      <c r="O79" s="11">
        <v>0.87290000000000001</v>
      </c>
      <c r="P79" s="11">
        <v>0.86699999999999999</v>
      </c>
      <c r="Q79" s="11">
        <v>0.86499999999999999</v>
      </c>
      <c r="S79" s="74"/>
      <c r="U79" s="75">
        <v>1.8</v>
      </c>
      <c r="V79" s="12">
        <v>0.4</v>
      </c>
      <c r="W79" s="85">
        <v>0.65839999999999999</v>
      </c>
      <c r="X79">
        <v>0.65790000000000004</v>
      </c>
      <c r="Y79">
        <v>0.65769999999999995</v>
      </c>
      <c r="Z79">
        <v>0.65769999999999995</v>
      </c>
      <c r="AA79" s="86">
        <v>0.65769999999999995</v>
      </c>
      <c r="AG79" s="74"/>
    </row>
    <row r="80" spans="1:33">
      <c r="A80" s="72">
        <v>0.3</v>
      </c>
      <c r="B80" s="11">
        <v>0.8054</v>
      </c>
      <c r="C80" s="11">
        <v>0.78200000000000003</v>
      </c>
      <c r="D80" s="11">
        <v>0.76439999999999997</v>
      </c>
      <c r="E80" s="11">
        <v>0.75329999999999997</v>
      </c>
      <c r="F80" s="11">
        <v>0.74890000000000001</v>
      </c>
      <c r="G80" s="11">
        <v>0.75149999999999995</v>
      </c>
      <c r="I80" s="74"/>
      <c r="K80" s="11">
        <v>0.3</v>
      </c>
      <c r="L80" s="11">
        <v>0.86460000000000004</v>
      </c>
      <c r="M80" s="11">
        <v>0.84360000000000002</v>
      </c>
      <c r="N80" s="11">
        <v>0.82679999999999998</v>
      </c>
      <c r="O80" s="11">
        <v>0.81310000000000004</v>
      </c>
      <c r="P80" s="11">
        <v>0.80359999999999998</v>
      </c>
      <c r="Q80" s="11">
        <v>0.80049999999999999</v>
      </c>
      <c r="S80" s="74"/>
      <c r="U80" s="75">
        <v>1.8</v>
      </c>
      <c r="V80" s="12">
        <v>0.6</v>
      </c>
      <c r="W80" s="85">
        <v>0.65769999999999995</v>
      </c>
      <c r="X80">
        <v>0.65769999999999995</v>
      </c>
      <c r="Y80">
        <v>0.65769999999999995</v>
      </c>
      <c r="Z80">
        <v>0.65769999999999995</v>
      </c>
      <c r="AA80" s="86">
        <v>0.65769999999999995</v>
      </c>
      <c r="AG80" s="74"/>
    </row>
    <row r="81" spans="1:33">
      <c r="A81" s="72">
        <v>0.4</v>
      </c>
      <c r="B81" s="11">
        <v>0.75629999999999997</v>
      </c>
      <c r="C81" s="11">
        <v>0.7278</v>
      </c>
      <c r="D81" s="11">
        <v>0.70550000000000002</v>
      </c>
      <c r="E81" s="11">
        <v>0.6895</v>
      </c>
      <c r="F81" s="11">
        <v>0.68030000000000002</v>
      </c>
      <c r="G81" s="11">
        <v>0.67989999999999995</v>
      </c>
      <c r="I81" s="74"/>
      <c r="K81" s="11">
        <v>0.4</v>
      </c>
      <c r="L81" s="11">
        <v>0.82620000000000005</v>
      </c>
      <c r="M81" s="11">
        <v>0.79910000000000003</v>
      </c>
      <c r="N81" s="11">
        <v>0.77700000000000002</v>
      </c>
      <c r="O81" s="11">
        <v>0.75849999999999995</v>
      </c>
      <c r="P81" s="11">
        <v>0.74490000000000001</v>
      </c>
      <c r="Q81" s="11">
        <v>0.73809999999999998</v>
      </c>
      <c r="S81" s="74"/>
      <c r="U81" s="75">
        <v>1.8</v>
      </c>
      <c r="V81" s="12">
        <v>0.8</v>
      </c>
      <c r="W81" s="85">
        <v>0.65769999999999995</v>
      </c>
      <c r="X81">
        <v>0.65769999999999995</v>
      </c>
      <c r="Y81">
        <v>0.65769999999999995</v>
      </c>
      <c r="Z81">
        <v>0.65769999999999995</v>
      </c>
      <c r="AA81" s="86">
        <v>0.65769999999999995</v>
      </c>
      <c r="AG81" s="74"/>
    </row>
    <row r="82" spans="1:33">
      <c r="A82" s="72">
        <v>0.5</v>
      </c>
      <c r="B82" s="11">
        <v>0.71709999999999996</v>
      </c>
      <c r="C82" s="11">
        <v>0.68240000000000001</v>
      </c>
      <c r="D82" s="11">
        <v>0.65459999999999996</v>
      </c>
      <c r="E82" s="11">
        <v>0.63449999999999995</v>
      </c>
      <c r="F82" s="11">
        <v>0.62280000000000002</v>
      </c>
      <c r="G82" s="11">
        <v>0.61980000000000002</v>
      </c>
      <c r="I82" s="74"/>
      <c r="K82" s="11">
        <v>0.5</v>
      </c>
      <c r="L82" s="11">
        <v>0.79120000000000001</v>
      </c>
      <c r="M82" s="11">
        <v>0.75729999999999997</v>
      </c>
      <c r="N82" s="11">
        <v>0.72970000000000002</v>
      </c>
      <c r="O82" s="11">
        <v>0.70660000000000001</v>
      </c>
      <c r="P82" s="11">
        <v>0.6895</v>
      </c>
      <c r="Q82" s="11">
        <v>0.68089999999999995</v>
      </c>
      <c r="S82" s="74"/>
      <c r="U82" s="75">
        <v>1.8</v>
      </c>
      <c r="V82" s="12">
        <v>1</v>
      </c>
      <c r="W82" s="85">
        <v>0.65769999999999995</v>
      </c>
      <c r="X82">
        <v>0.65769999999999995</v>
      </c>
      <c r="Y82">
        <v>0.65769999999999995</v>
      </c>
      <c r="Z82">
        <v>0.65769999999999995</v>
      </c>
      <c r="AA82" s="86">
        <v>0.65769999999999995</v>
      </c>
      <c r="AG82" s="74"/>
    </row>
    <row r="83" spans="1:33">
      <c r="A83" s="72">
        <v>0.6</v>
      </c>
      <c r="B83" s="11">
        <v>0.67869999999999997</v>
      </c>
      <c r="C83" s="11">
        <v>0.64429999999999998</v>
      </c>
      <c r="D83" s="11">
        <v>0.61650000000000005</v>
      </c>
      <c r="E83" s="11">
        <v>0.59460000000000002</v>
      </c>
      <c r="F83" s="11">
        <v>0.57930000000000004</v>
      </c>
      <c r="G83" s="11">
        <v>0.57099999999999995</v>
      </c>
      <c r="I83" s="74"/>
      <c r="K83" s="11">
        <v>0.6</v>
      </c>
      <c r="L83" s="11">
        <v>0.75619999999999998</v>
      </c>
      <c r="M83" s="11">
        <v>0.71550000000000002</v>
      </c>
      <c r="N83" s="11">
        <v>0.68240000000000001</v>
      </c>
      <c r="O83" s="11">
        <v>0.65459999999999996</v>
      </c>
      <c r="P83" s="11">
        <v>0.63419999999999999</v>
      </c>
      <c r="Q83" s="11">
        <v>0.62390000000000001</v>
      </c>
      <c r="S83" s="74"/>
      <c r="U83" s="75">
        <v>1.8</v>
      </c>
      <c r="V83" s="12">
        <v>1.2</v>
      </c>
      <c r="W83" s="85">
        <v>0.65769999999999995</v>
      </c>
      <c r="X83">
        <v>0.65769999999999995</v>
      </c>
      <c r="Y83">
        <v>0.65769999999999995</v>
      </c>
      <c r="Z83">
        <v>0.65769999999999995</v>
      </c>
      <c r="AA83" s="86">
        <v>0.65769999999999995</v>
      </c>
      <c r="AG83" s="74"/>
    </row>
    <row r="84" spans="1:33">
      <c r="A84" s="72">
        <v>0.7</v>
      </c>
      <c r="B84" s="11">
        <v>0.65490000000000004</v>
      </c>
      <c r="C84" s="11">
        <v>0.61660000000000004</v>
      </c>
      <c r="D84" s="11">
        <v>0.58420000000000005</v>
      </c>
      <c r="E84" s="11">
        <v>0.55869999999999997</v>
      </c>
      <c r="F84" s="11">
        <v>0.54200000000000004</v>
      </c>
      <c r="G84" s="11">
        <v>0.53200000000000003</v>
      </c>
      <c r="I84" s="74"/>
      <c r="K84" s="11">
        <v>0.7</v>
      </c>
      <c r="L84" s="11">
        <v>0.72299999999999998</v>
      </c>
      <c r="M84" s="11">
        <v>0.67400000000000004</v>
      </c>
      <c r="N84" s="11">
        <v>0.63560000000000005</v>
      </c>
      <c r="O84" s="11">
        <v>0.60429999999999995</v>
      </c>
      <c r="P84" s="11">
        <v>0.58320000000000005</v>
      </c>
      <c r="Q84" s="11">
        <v>0.57010000000000005</v>
      </c>
      <c r="S84" s="74"/>
      <c r="U84" s="75">
        <v>1.8</v>
      </c>
      <c r="V84" s="12">
        <v>1.4</v>
      </c>
      <c r="W84" s="85">
        <v>0.65769999999999995</v>
      </c>
      <c r="X84">
        <v>0.65769999999999995</v>
      </c>
      <c r="Y84">
        <v>0.65769999999999995</v>
      </c>
      <c r="Z84">
        <v>0.65769999999999995</v>
      </c>
      <c r="AA84" s="86">
        <v>0.65769999999999995</v>
      </c>
      <c r="AG84" s="74"/>
    </row>
    <row r="85" spans="1:33">
      <c r="A85" s="72">
        <v>0.8</v>
      </c>
      <c r="B85" s="11">
        <v>0.63270000000000004</v>
      </c>
      <c r="C85" s="11">
        <v>0.58889999999999998</v>
      </c>
      <c r="D85" s="11">
        <v>0.55630000000000002</v>
      </c>
      <c r="E85" s="11">
        <v>0.53600000000000003</v>
      </c>
      <c r="F85" s="11">
        <v>0.52</v>
      </c>
      <c r="G85" s="11">
        <v>0.50880000000000003</v>
      </c>
      <c r="I85" s="74"/>
      <c r="K85" s="11">
        <v>0.8</v>
      </c>
      <c r="L85" s="11">
        <v>0.68989999999999996</v>
      </c>
      <c r="M85" s="11">
        <v>0.63519999999999999</v>
      </c>
      <c r="N85" s="11">
        <v>0.6038</v>
      </c>
      <c r="O85" s="11">
        <v>0.58360000000000001</v>
      </c>
      <c r="P85" s="11">
        <v>0.56430000000000002</v>
      </c>
      <c r="Q85" s="11">
        <v>0.54930000000000001</v>
      </c>
      <c r="S85" s="74"/>
      <c r="U85" s="75">
        <v>1.8</v>
      </c>
      <c r="V85" s="12">
        <v>1.6</v>
      </c>
      <c r="W85" s="85">
        <v>0.65769999999999995</v>
      </c>
      <c r="X85">
        <v>0.65769999999999995</v>
      </c>
      <c r="Y85">
        <v>0.65769999999999995</v>
      </c>
      <c r="Z85">
        <v>0.65769999999999995</v>
      </c>
      <c r="AA85" s="86">
        <v>0.65769999999999995</v>
      </c>
      <c r="AG85" s="74"/>
    </row>
    <row r="86" spans="1:33">
      <c r="A86" s="72">
        <v>0.9</v>
      </c>
      <c r="B86" s="11">
        <v>0.61050000000000004</v>
      </c>
      <c r="C86" s="11">
        <v>0.56810000000000005</v>
      </c>
      <c r="D86" s="11">
        <v>0.54120000000000001</v>
      </c>
      <c r="E86" s="11">
        <v>0.51839999999999997</v>
      </c>
      <c r="F86" s="11">
        <v>0.50260000000000005</v>
      </c>
      <c r="G86" s="11">
        <v>0.4919</v>
      </c>
      <c r="I86" s="74"/>
      <c r="K86" s="11">
        <v>0.9</v>
      </c>
      <c r="L86" s="11">
        <v>0.65749999999999997</v>
      </c>
      <c r="M86" s="11">
        <v>0.61580000000000001</v>
      </c>
      <c r="N86" s="11">
        <v>0.59209999999999996</v>
      </c>
      <c r="O86" s="11">
        <v>0.56830000000000003</v>
      </c>
      <c r="P86" s="11">
        <v>0.54649999999999999</v>
      </c>
      <c r="Q86" s="11">
        <v>0.52959999999999996</v>
      </c>
      <c r="S86" s="74"/>
      <c r="U86" s="75">
        <v>1.8</v>
      </c>
      <c r="V86" s="12">
        <v>1.8</v>
      </c>
      <c r="W86" s="13">
        <v>0.65769999999999995</v>
      </c>
      <c r="X86" s="14">
        <v>0.65769999999999995</v>
      </c>
      <c r="Y86" s="14">
        <v>0.65769999999999995</v>
      </c>
      <c r="Z86" s="14">
        <v>0.65769999999999995</v>
      </c>
      <c r="AA86" s="15">
        <v>0.65769999999999995</v>
      </c>
      <c r="AG86" s="74"/>
    </row>
    <row r="87" spans="1:33" ht="15.75" thickBot="1">
      <c r="A87" s="72">
        <v>1</v>
      </c>
      <c r="B87" s="11">
        <v>0.59219999999999995</v>
      </c>
      <c r="C87" s="11">
        <v>0.55600000000000005</v>
      </c>
      <c r="D87" s="11">
        <v>0.52610000000000001</v>
      </c>
      <c r="E87" s="11">
        <v>0.50509999999999999</v>
      </c>
      <c r="F87" s="11">
        <v>0.49</v>
      </c>
      <c r="G87" s="11">
        <v>0.48259999999999997</v>
      </c>
      <c r="I87" s="74"/>
      <c r="K87" s="11">
        <v>1</v>
      </c>
      <c r="L87" s="11">
        <v>0.63590000000000002</v>
      </c>
      <c r="M87" s="11">
        <v>0.6069</v>
      </c>
      <c r="N87" s="11">
        <v>0.5806</v>
      </c>
      <c r="O87" s="11">
        <v>0.55300000000000005</v>
      </c>
      <c r="P87" s="11">
        <v>0.52880000000000005</v>
      </c>
      <c r="Q87" s="11">
        <v>0.51039999999999996</v>
      </c>
      <c r="S87" s="74"/>
      <c r="U87" s="75"/>
      <c r="AG87" s="74"/>
    </row>
    <row r="88" spans="1:33">
      <c r="A88" s="72">
        <v>1.1000000000000001</v>
      </c>
      <c r="B88" s="11">
        <v>0.58089999999999997</v>
      </c>
      <c r="C88" s="11">
        <v>0.54400000000000004</v>
      </c>
      <c r="D88" s="11">
        <v>0.51480000000000004</v>
      </c>
      <c r="E88" s="11">
        <v>0.49390000000000001</v>
      </c>
      <c r="F88" s="11">
        <v>0.48399999999999999</v>
      </c>
      <c r="G88" s="11">
        <v>0.47899999999999998</v>
      </c>
      <c r="I88" s="74"/>
      <c r="K88" s="11">
        <v>1.1000000000000001</v>
      </c>
      <c r="L88" s="11">
        <v>0.63</v>
      </c>
      <c r="M88" s="11">
        <v>0.59809999999999997</v>
      </c>
      <c r="N88" s="11">
        <v>0.56910000000000005</v>
      </c>
      <c r="O88" s="11">
        <v>0.53800000000000003</v>
      </c>
      <c r="P88" s="11">
        <v>0.51249999999999996</v>
      </c>
      <c r="Q88" s="11">
        <v>0.50049999999999994</v>
      </c>
      <c r="S88" s="74"/>
      <c r="U88" s="67" t="s">
        <v>104</v>
      </c>
      <c r="V88" s="88"/>
      <c r="W88" s="71"/>
      <c r="X88" s="71"/>
      <c r="Y88" s="68"/>
      <c r="Z88" s="68"/>
      <c r="AA88" s="68"/>
      <c r="AB88" s="68"/>
      <c r="AC88" s="68"/>
      <c r="AD88" s="68"/>
      <c r="AE88" s="68"/>
      <c r="AF88" s="68"/>
      <c r="AG88" s="69"/>
    </row>
    <row r="89" spans="1:33">
      <c r="A89" s="72">
        <v>1.2</v>
      </c>
      <c r="B89" s="11">
        <v>0.57220000000000004</v>
      </c>
      <c r="C89" s="11">
        <v>0.53210000000000002</v>
      </c>
      <c r="D89" s="11">
        <v>0.50460000000000005</v>
      </c>
      <c r="E89" s="11">
        <v>0.48770000000000002</v>
      </c>
      <c r="F89" s="11">
        <v>0.48089999999999999</v>
      </c>
      <c r="G89" s="11">
        <v>0.47589999999999999</v>
      </c>
      <c r="I89" s="74"/>
      <c r="K89" s="11">
        <v>1.2</v>
      </c>
      <c r="L89" s="11">
        <v>0.624</v>
      </c>
      <c r="M89" s="11">
        <v>0.58919999999999995</v>
      </c>
      <c r="N89" s="11">
        <v>0.55759999999999998</v>
      </c>
      <c r="O89" s="11">
        <v>0.52410000000000001</v>
      </c>
      <c r="P89" s="11">
        <v>0.50380000000000003</v>
      </c>
      <c r="Q89" s="11">
        <v>0.49580000000000002</v>
      </c>
      <c r="S89" s="74"/>
      <c r="U89" s="72" t="s">
        <v>102</v>
      </c>
      <c r="V89" s="12"/>
      <c r="W89" s="76"/>
      <c r="X89" s="76"/>
      <c r="AG89" s="74"/>
    </row>
    <row r="90" spans="1:33">
      <c r="A90" s="72">
        <v>1.3</v>
      </c>
      <c r="B90" s="11">
        <v>0.56340000000000001</v>
      </c>
      <c r="C90" s="11">
        <v>0.52429999999999999</v>
      </c>
      <c r="D90" s="11">
        <v>0.49709999999999999</v>
      </c>
      <c r="E90" s="11">
        <v>0.48499999999999999</v>
      </c>
      <c r="F90" s="11">
        <v>0.47820000000000001</v>
      </c>
      <c r="G90" s="11">
        <v>0.47589999999999999</v>
      </c>
      <c r="I90" s="74"/>
      <c r="K90" s="11">
        <v>1.3</v>
      </c>
      <c r="L90" s="11">
        <v>0.61809999999999998</v>
      </c>
      <c r="M90" s="11">
        <v>0.58020000000000005</v>
      </c>
      <c r="N90" s="11">
        <v>0.54610000000000003</v>
      </c>
      <c r="O90" s="11">
        <v>0.51459999999999995</v>
      </c>
      <c r="P90" s="11">
        <v>0.49840000000000001</v>
      </c>
      <c r="Q90" s="11">
        <v>0.49149999999999999</v>
      </c>
      <c r="S90" s="74"/>
      <c r="U90" s="77" t="s">
        <v>90</v>
      </c>
      <c r="V90" s="12"/>
      <c r="W90" s="76"/>
      <c r="X90" s="76"/>
      <c r="AG90" s="74"/>
    </row>
    <row r="91" spans="1:33">
      <c r="A91" s="72">
        <v>1.4</v>
      </c>
      <c r="B91" s="11">
        <v>0.55469999999999997</v>
      </c>
      <c r="C91" s="11">
        <v>0.51649999999999996</v>
      </c>
      <c r="D91" s="11">
        <v>0.49209999999999998</v>
      </c>
      <c r="E91" s="11">
        <v>0.48249999999999998</v>
      </c>
      <c r="F91" s="11">
        <v>0.47589999999999999</v>
      </c>
      <c r="G91" s="11">
        <v>0.47589999999999999</v>
      </c>
      <c r="I91" s="74"/>
      <c r="K91" s="11">
        <v>1.4</v>
      </c>
      <c r="L91" s="11">
        <v>0.61209999999999998</v>
      </c>
      <c r="M91" s="11">
        <v>0.57150000000000001</v>
      </c>
      <c r="N91" s="11">
        <v>0.53480000000000005</v>
      </c>
      <c r="O91" s="11">
        <v>0.5091</v>
      </c>
      <c r="P91" s="11">
        <v>0.49459999999999998</v>
      </c>
      <c r="Q91" s="11">
        <v>0.48980000000000001</v>
      </c>
      <c r="S91" s="74"/>
      <c r="U91" s="75"/>
      <c r="V91" s="12"/>
      <c r="AG91" s="74"/>
    </row>
    <row r="92" spans="1:33">
      <c r="A92" s="72">
        <v>1.5</v>
      </c>
      <c r="B92" s="11">
        <v>0.54659999999999997</v>
      </c>
      <c r="C92" s="11">
        <v>0.50860000000000005</v>
      </c>
      <c r="D92" s="11">
        <v>0.4894</v>
      </c>
      <c r="E92" s="11">
        <v>0.48020000000000002</v>
      </c>
      <c r="F92" s="11">
        <v>0.47589999999999999</v>
      </c>
      <c r="G92" s="11">
        <v>0.47589999999999999</v>
      </c>
      <c r="I92" s="74"/>
      <c r="K92" s="11">
        <v>1.5</v>
      </c>
      <c r="L92" s="11">
        <v>0.60609999999999997</v>
      </c>
      <c r="M92" s="11">
        <v>0.56259999999999999</v>
      </c>
      <c r="N92" s="11">
        <v>0.52569999999999995</v>
      </c>
      <c r="O92" s="11">
        <v>0.505</v>
      </c>
      <c r="P92" s="11">
        <v>0.49080000000000001</v>
      </c>
      <c r="Q92" s="11">
        <v>0.4884</v>
      </c>
      <c r="S92" s="74"/>
      <c r="U92" s="72" t="s">
        <v>22</v>
      </c>
      <c r="V92" s="80" t="s">
        <v>23</v>
      </c>
      <c r="W92" s="79">
        <v>0</v>
      </c>
      <c r="X92" s="79">
        <v>10</v>
      </c>
      <c r="Y92" s="79">
        <v>20</v>
      </c>
      <c r="Z92" s="79">
        <v>30</v>
      </c>
      <c r="AA92" s="79">
        <v>40</v>
      </c>
      <c r="AB92" s="73" t="s">
        <v>87</v>
      </c>
      <c r="AG92" s="74"/>
    </row>
    <row r="93" spans="1:33">
      <c r="A93" s="72">
        <v>1.6</v>
      </c>
      <c r="B93" s="11">
        <v>0.5413</v>
      </c>
      <c r="C93" s="11">
        <v>0.50370000000000004</v>
      </c>
      <c r="D93" s="11">
        <v>0.4874</v>
      </c>
      <c r="E93" s="11">
        <v>0.47799999999999998</v>
      </c>
      <c r="F93" s="11">
        <v>0.47589999999999999</v>
      </c>
      <c r="G93" s="11">
        <v>0.47589999999999999</v>
      </c>
      <c r="I93" s="74"/>
      <c r="K93" s="11">
        <v>1.6</v>
      </c>
      <c r="L93" s="11">
        <v>0.60019999999999996</v>
      </c>
      <c r="M93" s="11">
        <v>0.55369999999999997</v>
      </c>
      <c r="N93" s="11">
        <v>0.52010000000000001</v>
      </c>
      <c r="O93" s="11">
        <v>0.50280000000000002</v>
      </c>
      <c r="P93" s="11">
        <v>0.48809999999999998</v>
      </c>
      <c r="Q93" s="11">
        <v>0.4869</v>
      </c>
      <c r="S93" s="74"/>
      <c r="U93" s="89">
        <v>0.2</v>
      </c>
      <c r="V93" s="12">
        <v>0.2</v>
      </c>
      <c r="W93" s="90">
        <v>0.84819999999999995</v>
      </c>
      <c r="X93" s="91">
        <v>0.8306</v>
      </c>
      <c r="Y93" s="91">
        <v>0.8165</v>
      </c>
      <c r="Z93" s="91">
        <v>0.80640000000000001</v>
      </c>
      <c r="AA93" s="92">
        <v>0.80130000000000001</v>
      </c>
      <c r="AG93" s="74"/>
    </row>
    <row r="94" spans="1:33">
      <c r="A94" s="72">
        <v>1.7</v>
      </c>
      <c r="B94" s="11">
        <v>0.53590000000000004</v>
      </c>
      <c r="C94" s="11">
        <v>0.50009999999999999</v>
      </c>
      <c r="D94" s="11">
        <v>0.4854</v>
      </c>
      <c r="E94" s="11">
        <v>0.47589999999999999</v>
      </c>
      <c r="F94" s="11">
        <v>0.47589999999999999</v>
      </c>
      <c r="G94" s="11">
        <v>0.47589999999999999</v>
      </c>
      <c r="I94" s="74"/>
      <c r="K94" s="11">
        <v>1.7</v>
      </c>
      <c r="L94" s="11">
        <v>0.69420000000000004</v>
      </c>
      <c r="M94" s="11">
        <v>0.54490000000000005</v>
      </c>
      <c r="N94" s="11">
        <v>0.5161</v>
      </c>
      <c r="O94" s="11">
        <v>0.50060000000000004</v>
      </c>
      <c r="P94" s="11">
        <v>0.4874</v>
      </c>
      <c r="Q94" s="11">
        <v>0.4854</v>
      </c>
      <c r="S94" s="74"/>
      <c r="U94" s="89">
        <v>0.2</v>
      </c>
      <c r="V94" s="12">
        <v>0.4</v>
      </c>
      <c r="W94" s="93">
        <v>0.82120000000000004</v>
      </c>
      <c r="X94" s="12">
        <v>0.80469999999999997</v>
      </c>
      <c r="Y94" s="12">
        <v>0.79139999999999999</v>
      </c>
      <c r="Z94" s="12">
        <v>0.78180000000000005</v>
      </c>
      <c r="AA94" s="94">
        <v>0.77690000000000003</v>
      </c>
      <c r="AG94" s="74"/>
    </row>
    <row r="95" spans="1:33">
      <c r="A95" s="72">
        <v>1.8</v>
      </c>
      <c r="B95" s="11">
        <v>0.53059999999999996</v>
      </c>
      <c r="C95" s="11">
        <v>0.4965</v>
      </c>
      <c r="D95" s="11">
        <v>0.48370000000000002</v>
      </c>
      <c r="E95" s="11">
        <v>0.47589999999999999</v>
      </c>
      <c r="F95" s="11">
        <v>0.47589999999999999</v>
      </c>
      <c r="G95" s="11">
        <v>0.47589999999999999</v>
      </c>
      <c r="I95" s="74"/>
      <c r="K95" s="11">
        <v>1.8</v>
      </c>
      <c r="L95" s="11">
        <v>0.58830000000000005</v>
      </c>
      <c r="M95" s="11">
        <v>0.53649999999999998</v>
      </c>
      <c r="N95" s="11">
        <v>0.51200000000000001</v>
      </c>
      <c r="O95" s="11">
        <v>0.4985</v>
      </c>
      <c r="P95" s="11">
        <v>0.48670000000000002</v>
      </c>
      <c r="Q95" s="11">
        <v>0.45400000000000001</v>
      </c>
      <c r="S95" s="74"/>
      <c r="U95" s="89">
        <v>0.2</v>
      </c>
      <c r="V95" s="12">
        <v>0.6</v>
      </c>
      <c r="W95" s="93">
        <v>0.79420000000000002</v>
      </c>
      <c r="X95" s="12">
        <v>0.77880000000000005</v>
      </c>
      <c r="Y95" s="12">
        <v>0.76629999999999998</v>
      </c>
      <c r="Z95" s="12">
        <v>0.75719999999999998</v>
      </c>
      <c r="AA95" s="94">
        <v>0.75258000000000003</v>
      </c>
      <c r="AG95" s="74"/>
    </row>
    <row r="96" spans="1:33">
      <c r="A96" s="72">
        <v>1.9</v>
      </c>
      <c r="B96" s="11">
        <v>0.52529999999999999</v>
      </c>
      <c r="C96" s="11">
        <v>0.49490000000000001</v>
      </c>
      <c r="D96" s="11">
        <v>0.48209999999999997</v>
      </c>
      <c r="E96" s="11">
        <v>0.47589999999999999</v>
      </c>
      <c r="F96" s="11">
        <v>0.47589999999999999</v>
      </c>
      <c r="G96" s="11">
        <v>0.47589999999999999</v>
      </c>
      <c r="I96" s="74"/>
      <c r="K96" s="11">
        <v>1.9</v>
      </c>
      <c r="L96" s="11">
        <v>0.58230000000000004</v>
      </c>
      <c r="M96" s="11">
        <v>0.52910000000000001</v>
      </c>
      <c r="N96" s="11">
        <v>0.50939999999999996</v>
      </c>
      <c r="O96" s="11">
        <v>0.49630000000000002</v>
      </c>
      <c r="P96" s="11">
        <v>0.48599999999999999</v>
      </c>
      <c r="Q96" s="11">
        <v>0.48249999999999998</v>
      </c>
      <c r="S96" s="74"/>
      <c r="U96" s="89">
        <v>0.2</v>
      </c>
      <c r="V96" s="12">
        <v>0.8</v>
      </c>
      <c r="W96" s="93">
        <v>0.76719999999999999</v>
      </c>
      <c r="X96" s="12">
        <v>0.75290000000000001</v>
      </c>
      <c r="Y96" s="12">
        <v>0.74119999999999997</v>
      </c>
      <c r="Z96" s="12">
        <v>0.73270000000000002</v>
      </c>
      <c r="AA96" s="94">
        <v>0.72819999999999996</v>
      </c>
      <c r="AG96" s="74"/>
    </row>
    <row r="97" spans="1:33">
      <c r="A97" s="72">
        <v>2</v>
      </c>
      <c r="B97" s="11">
        <v>0.52</v>
      </c>
      <c r="C97" s="11">
        <v>0.49359999999999998</v>
      </c>
      <c r="D97" s="11">
        <v>0.48039999999999999</v>
      </c>
      <c r="E97" s="11">
        <v>0.47589999999999999</v>
      </c>
      <c r="F97" s="11">
        <v>0.47589999999999999</v>
      </c>
      <c r="G97" s="11">
        <v>0.47589999999999999</v>
      </c>
      <c r="I97" s="74"/>
      <c r="K97" s="11">
        <v>2</v>
      </c>
      <c r="L97" s="11">
        <v>0.57630000000000003</v>
      </c>
      <c r="M97" s="11">
        <v>0.52349999999999997</v>
      </c>
      <c r="N97" s="11">
        <v>0.50790000000000002</v>
      </c>
      <c r="O97" s="11">
        <v>0.49409999999999998</v>
      </c>
      <c r="P97" s="11">
        <v>0.48530000000000001</v>
      </c>
      <c r="Q97" s="11">
        <v>0.48110000000000003</v>
      </c>
      <c r="S97" s="74"/>
      <c r="U97" s="89">
        <v>0.2</v>
      </c>
      <c r="V97" s="12">
        <v>1</v>
      </c>
      <c r="W97" s="93">
        <v>0.74170000000000003</v>
      </c>
      <c r="X97" s="12">
        <v>0.72840000000000005</v>
      </c>
      <c r="Y97" s="12">
        <v>0.71750000000000003</v>
      </c>
      <c r="Z97" s="12">
        <v>0.70950000000000002</v>
      </c>
      <c r="AA97" s="94">
        <v>0.70520000000000005</v>
      </c>
      <c r="AG97" s="74"/>
    </row>
    <row r="98" spans="1:33">
      <c r="A98" s="72">
        <v>2.1</v>
      </c>
      <c r="B98" s="11">
        <v>0.51619999999999999</v>
      </c>
      <c r="C98" s="11">
        <v>0.49230000000000002</v>
      </c>
      <c r="D98" s="11">
        <v>0.47839999999999999</v>
      </c>
      <c r="E98" s="11">
        <v>0.47589999999999999</v>
      </c>
      <c r="F98" s="11">
        <v>0.47589999999999999</v>
      </c>
      <c r="G98" s="11">
        <v>0.47589999999999999</v>
      </c>
      <c r="I98" s="74"/>
      <c r="K98" s="11">
        <v>2.1</v>
      </c>
      <c r="L98" s="11">
        <v>0.57040000000000002</v>
      </c>
      <c r="M98" s="11">
        <v>0.51980000000000004</v>
      </c>
      <c r="N98" s="11">
        <v>0.50639999999999996</v>
      </c>
      <c r="O98" s="11">
        <v>0.49390000000000001</v>
      </c>
      <c r="P98" s="11">
        <v>0.48459999999999998</v>
      </c>
      <c r="Q98" s="11">
        <v>0.4798</v>
      </c>
      <c r="S98" s="74"/>
      <c r="U98" s="89">
        <v>0.2</v>
      </c>
      <c r="V98" s="12">
        <v>1.2</v>
      </c>
      <c r="W98" s="93">
        <v>0.71899999999999997</v>
      </c>
      <c r="X98" s="12">
        <v>0.70660000000000001</v>
      </c>
      <c r="Y98" s="12">
        <v>0.69650000000000001</v>
      </c>
      <c r="Z98" s="12">
        <v>0.68899999999999995</v>
      </c>
      <c r="AA98" s="94">
        <v>0.68500000000000005</v>
      </c>
      <c r="AG98" s="74"/>
    </row>
    <row r="99" spans="1:33">
      <c r="A99" s="72">
        <v>2.2000000000000002</v>
      </c>
      <c r="B99" s="11">
        <v>0.5141</v>
      </c>
      <c r="C99" s="11">
        <v>0.4909</v>
      </c>
      <c r="D99" s="11">
        <v>0.47699999999999998</v>
      </c>
      <c r="E99" s="11">
        <v>0.47589999999999999</v>
      </c>
      <c r="F99" s="11">
        <v>0.47589999999999999</v>
      </c>
      <c r="G99" s="11">
        <v>0.47589999999999999</v>
      </c>
      <c r="I99" s="74"/>
      <c r="K99" s="11">
        <v>2.2000000000000002</v>
      </c>
      <c r="L99" s="11">
        <v>0.56440000000000001</v>
      </c>
      <c r="M99" s="11">
        <v>0.51659999999999995</v>
      </c>
      <c r="N99" s="11">
        <v>0.505</v>
      </c>
      <c r="O99" s="11">
        <v>0.49359999999999998</v>
      </c>
      <c r="P99" s="11">
        <v>0.4839</v>
      </c>
      <c r="Q99" s="11">
        <v>0.47949999999999998</v>
      </c>
      <c r="S99" s="74"/>
      <c r="U99" s="89">
        <v>0.2</v>
      </c>
      <c r="V99" s="12">
        <v>1.4</v>
      </c>
      <c r="W99" s="93">
        <v>0.69679999999999997</v>
      </c>
      <c r="X99" s="12">
        <v>0.68520000000000003</v>
      </c>
      <c r="Y99" s="12">
        <v>0.67579999999999996</v>
      </c>
      <c r="Z99" s="12">
        <v>0.66879999999999995</v>
      </c>
      <c r="AA99" s="94">
        <v>0.66520000000000001</v>
      </c>
      <c r="AG99" s="74"/>
    </row>
    <row r="100" spans="1:33">
      <c r="A100" s="72">
        <v>2.2999999999999998</v>
      </c>
      <c r="B100" s="11">
        <v>0.51190000000000002</v>
      </c>
      <c r="C100" s="11">
        <v>0.48970000000000002</v>
      </c>
      <c r="D100" s="11">
        <v>0.47589999999999999</v>
      </c>
      <c r="E100" s="11">
        <v>0.47589999999999999</v>
      </c>
      <c r="F100" s="11">
        <v>0.47589999999999999</v>
      </c>
      <c r="G100" s="11">
        <v>0.47589999999999999</v>
      </c>
      <c r="I100" s="74"/>
      <c r="K100" s="11">
        <v>2.2999999999999998</v>
      </c>
      <c r="L100" s="11">
        <v>0.55900000000000005</v>
      </c>
      <c r="M100" s="11">
        <v>0.51349999999999996</v>
      </c>
      <c r="N100" s="11">
        <v>0.50349999999999995</v>
      </c>
      <c r="O100" s="11">
        <v>0.49330000000000002</v>
      </c>
      <c r="P100" s="11">
        <v>0.48309999999999997</v>
      </c>
      <c r="Q100" s="11">
        <v>0.47910000000000003</v>
      </c>
      <c r="S100" s="74"/>
      <c r="U100" s="89">
        <v>0.2</v>
      </c>
      <c r="V100" s="12" t="s">
        <v>103</v>
      </c>
      <c r="W100" s="93">
        <v>0.67859999999999998</v>
      </c>
      <c r="X100" s="12">
        <v>0.66769999999999996</v>
      </c>
      <c r="Y100" s="12">
        <v>0.65890000000000004</v>
      </c>
      <c r="Z100" s="12">
        <v>0.65239999999999998</v>
      </c>
      <c r="AA100" s="94">
        <v>0.64900000000000002</v>
      </c>
      <c r="AG100" s="74"/>
    </row>
    <row r="101" spans="1:33">
      <c r="A101" s="72">
        <v>2.4</v>
      </c>
      <c r="B101" s="11">
        <v>0.50970000000000004</v>
      </c>
      <c r="C101" s="11">
        <v>0.48859999999999998</v>
      </c>
      <c r="D101" s="11">
        <v>0.47699999999999998</v>
      </c>
      <c r="E101" s="11">
        <v>0.47589999999999999</v>
      </c>
      <c r="F101" s="11">
        <v>0.47589999999999999</v>
      </c>
      <c r="G101" s="11">
        <v>0.47589999999999999</v>
      </c>
      <c r="I101" s="74"/>
      <c r="K101" s="11">
        <v>2.4</v>
      </c>
      <c r="L101" s="11">
        <v>0.55410000000000004</v>
      </c>
      <c r="M101" s="11">
        <v>0.51039999999999996</v>
      </c>
      <c r="N101" s="11">
        <v>0.502</v>
      </c>
      <c r="O101" s="11">
        <v>0.49309999999999998</v>
      </c>
      <c r="P101" s="11">
        <v>0.4824</v>
      </c>
      <c r="Q101" s="11">
        <v>0.4788</v>
      </c>
      <c r="S101" s="74"/>
      <c r="U101" s="89">
        <v>0.2</v>
      </c>
      <c r="V101" s="12">
        <v>1.8</v>
      </c>
      <c r="W101" s="95">
        <v>0.66259999999999997</v>
      </c>
      <c r="X101" s="96">
        <v>0.65229999999999999</v>
      </c>
      <c r="Y101" s="96">
        <v>0.64400000000000002</v>
      </c>
      <c r="Z101" s="96">
        <v>0.63790000000000002</v>
      </c>
      <c r="AA101" s="97">
        <v>0.63480000000000003</v>
      </c>
      <c r="AG101" s="74"/>
    </row>
    <row r="102" spans="1:33">
      <c r="A102" s="72">
        <v>2.5</v>
      </c>
      <c r="B102" s="11">
        <v>0.50749999999999995</v>
      </c>
      <c r="C102" s="11">
        <v>0.48759999999999998</v>
      </c>
      <c r="D102" s="11">
        <v>0.47589999999999999</v>
      </c>
      <c r="E102" s="11">
        <v>0.47589999999999999</v>
      </c>
      <c r="F102" s="11">
        <v>0.47589999999999999</v>
      </c>
      <c r="G102" s="11">
        <v>0.47589999999999999</v>
      </c>
      <c r="I102" s="74"/>
      <c r="K102" s="11">
        <v>2.5</v>
      </c>
      <c r="L102" s="11">
        <v>0.5494</v>
      </c>
      <c r="M102" s="11">
        <v>0.50729999999999997</v>
      </c>
      <c r="N102" s="11">
        <v>0.50049999999999994</v>
      </c>
      <c r="O102" s="11">
        <v>0.49280000000000002</v>
      </c>
      <c r="P102" s="11">
        <v>0.48170000000000002</v>
      </c>
      <c r="Q102" s="11">
        <v>0.47849999999999998</v>
      </c>
      <c r="S102" s="74"/>
      <c r="U102" s="89">
        <v>0.4</v>
      </c>
      <c r="V102" s="12">
        <v>0.2</v>
      </c>
      <c r="W102" s="90">
        <v>0.75129999999999997</v>
      </c>
      <c r="X102" s="91">
        <v>0.71619999999999995</v>
      </c>
      <c r="Y102" s="91">
        <v>0.68830000000000002</v>
      </c>
      <c r="Z102" s="91">
        <v>0.66779999999999995</v>
      </c>
      <c r="AA102" s="92">
        <v>0.65559999999999996</v>
      </c>
      <c r="AG102" s="74"/>
    </row>
    <row r="103" spans="1:33">
      <c r="A103" s="72">
        <v>2.6</v>
      </c>
      <c r="B103" s="11">
        <v>0.50529999999999997</v>
      </c>
      <c r="C103" s="11">
        <v>0.48649999999999999</v>
      </c>
      <c r="D103" s="11">
        <v>0.47589999999999999</v>
      </c>
      <c r="E103" s="11">
        <v>0.47589999999999999</v>
      </c>
      <c r="F103" s="11">
        <v>0.47589999999999999</v>
      </c>
      <c r="G103" s="11">
        <v>0.47589999999999999</v>
      </c>
      <c r="I103" s="74"/>
      <c r="K103" s="11">
        <v>2.6</v>
      </c>
      <c r="L103" s="11">
        <v>0.54520000000000002</v>
      </c>
      <c r="M103" s="11">
        <v>0.50419999999999998</v>
      </c>
      <c r="N103" s="11">
        <v>0.49909999999999999</v>
      </c>
      <c r="O103" s="11">
        <v>0.49249999999999999</v>
      </c>
      <c r="P103" s="11">
        <v>0.48099999999999998</v>
      </c>
      <c r="Q103" s="11">
        <v>0.47810000000000002</v>
      </c>
      <c r="S103" s="74"/>
      <c r="U103" s="89">
        <v>0.4</v>
      </c>
      <c r="V103" s="12">
        <v>0.4</v>
      </c>
      <c r="W103" s="93">
        <v>0.73229999999999995</v>
      </c>
      <c r="X103" s="12">
        <v>0.69930000000000003</v>
      </c>
      <c r="Y103" s="12">
        <v>0.67300000000000004</v>
      </c>
      <c r="Z103" s="12">
        <v>0.65349999999999997</v>
      </c>
      <c r="AA103" s="94">
        <v>0.64180000000000004</v>
      </c>
      <c r="AG103" s="74"/>
    </row>
    <row r="104" spans="1:33">
      <c r="A104" s="72">
        <v>2.7</v>
      </c>
      <c r="B104" s="11">
        <v>0.50470000000000004</v>
      </c>
      <c r="C104" s="11">
        <v>0.48549999999999999</v>
      </c>
      <c r="D104" s="11">
        <v>0.47589999999999999</v>
      </c>
      <c r="E104" s="11">
        <v>0.47589999999999999</v>
      </c>
      <c r="F104" s="11">
        <v>0.47589999999999999</v>
      </c>
      <c r="G104" s="11">
        <v>0.47589999999999999</v>
      </c>
      <c r="I104" s="74"/>
      <c r="K104" s="11">
        <v>2.7</v>
      </c>
      <c r="L104" s="11">
        <v>0.54100000000000004</v>
      </c>
      <c r="M104" s="11">
        <v>0.50270000000000004</v>
      </c>
      <c r="N104" s="11">
        <v>0.49759999999999999</v>
      </c>
      <c r="O104" s="11">
        <v>0.49230000000000002</v>
      </c>
      <c r="P104" s="11">
        <v>0.4803</v>
      </c>
      <c r="Q104" s="11">
        <v>0.4778</v>
      </c>
      <c r="S104" s="74"/>
      <c r="U104" s="89">
        <v>0.4</v>
      </c>
      <c r="V104" s="12">
        <v>0.6</v>
      </c>
      <c r="W104" s="93">
        <v>0.71330000000000005</v>
      </c>
      <c r="X104" s="12">
        <v>0.6825</v>
      </c>
      <c r="Y104" s="12">
        <v>0.65769999999999995</v>
      </c>
      <c r="Z104" s="12">
        <v>0.63929999999999998</v>
      </c>
      <c r="AA104" s="94">
        <v>0.628</v>
      </c>
      <c r="AG104" s="74"/>
    </row>
    <row r="105" spans="1:33">
      <c r="A105" s="72">
        <v>2.8</v>
      </c>
      <c r="B105" s="11">
        <v>0.50419999999999998</v>
      </c>
      <c r="C105" s="11">
        <v>0.4844</v>
      </c>
      <c r="D105" s="11">
        <v>0.47589999999999999</v>
      </c>
      <c r="E105" s="11">
        <v>0.47589999999999999</v>
      </c>
      <c r="F105" s="11">
        <v>0.47589999999999999</v>
      </c>
      <c r="G105" s="11">
        <v>0.47589999999999999</v>
      </c>
      <c r="I105" s="74"/>
      <c r="K105" s="11">
        <v>2.8</v>
      </c>
      <c r="L105" s="11">
        <v>0.53759999999999997</v>
      </c>
      <c r="M105" s="11">
        <v>0.50139999999999996</v>
      </c>
      <c r="N105" s="11">
        <v>0.49609999999999999</v>
      </c>
      <c r="O105" s="11">
        <v>0.49199999999999999</v>
      </c>
      <c r="P105" s="11">
        <v>0.4793</v>
      </c>
      <c r="Q105" s="11">
        <v>0.47749999999999998</v>
      </c>
      <c r="S105" s="74"/>
      <c r="U105" s="89">
        <v>0.4</v>
      </c>
      <c r="V105" s="12">
        <v>0.8</v>
      </c>
      <c r="W105" s="93">
        <v>0.69430000000000003</v>
      </c>
      <c r="X105" s="12">
        <v>0.66559999999999997</v>
      </c>
      <c r="Y105" s="12">
        <v>0.64239999999999997</v>
      </c>
      <c r="Z105" s="12">
        <v>0.62509999999999999</v>
      </c>
      <c r="AA105" s="94">
        <v>0.61429999999999996</v>
      </c>
      <c r="AG105" s="74"/>
    </row>
    <row r="106" spans="1:33">
      <c r="A106" s="72">
        <v>2.9</v>
      </c>
      <c r="B106" s="11">
        <v>0.50360000000000005</v>
      </c>
      <c r="C106" s="11">
        <v>0.4834</v>
      </c>
      <c r="D106" s="11">
        <v>0.47589999999999999</v>
      </c>
      <c r="E106" s="11">
        <v>0.47589999999999999</v>
      </c>
      <c r="F106" s="11">
        <v>0.47589999999999999</v>
      </c>
      <c r="G106" s="11">
        <v>0.47589999999999999</v>
      </c>
      <c r="I106" s="74"/>
      <c r="K106" s="11">
        <v>2.9</v>
      </c>
      <c r="L106" s="11">
        <v>0.53490000000000004</v>
      </c>
      <c r="M106" s="11">
        <v>0.50019999999999998</v>
      </c>
      <c r="N106" s="11">
        <v>0.49459999999999998</v>
      </c>
      <c r="O106" s="11">
        <v>0.49170000000000003</v>
      </c>
      <c r="P106" s="11">
        <v>0.4788</v>
      </c>
      <c r="Q106" s="11">
        <v>0.47720000000000001</v>
      </c>
      <c r="S106" s="74"/>
      <c r="U106" s="89">
        <v>0.4</v>
      </c>
      <c r="V106" s="12">
        <v>1</v>
      </c>
      <c r="W106" s="93">
        <v>0.6754</v>
      </c>
      <c r="X106" s="12">
        <v>0.64880000000000004</v>
      </c>
      <c r="Y106" s="12">
        <v>0.62709999999999999</v>
      </c>
      <c r="Z106" s="12">
        <v>0.61080000000000001</v>
      </c>
      <c r="AA106" s="94">
        <v>0.60060000000000002</v>
      </c>
      <c r="AG106" s="74"/>
    </row>
    <row r="107" spans="1:33">
      <c r="A107" s="72">
        <v>3</v>
      </c>
      <c r="B107" s="11">
        <v>0.50309999999999999</v>
      </c>
      <c r="C107" s="11">
        <v>0.48230000000000001</v>
      </c>
      <c r="D107" s="11">
        <v>0.47589999999999999</v>
      </c>
      <c r="E107" s="11">
        <v>0.47589999999999999</v>
      </c>
      <c r="F107" s="11">
        <v>0.47589999999999999</v>
      </c>
      <c r="G107" s="11">
        <v>0.47589999999999999</v>
      </c>
      <c r="I107" s="74"/>
      <c r="K107" s="11">
        <v>3</v>
      </c>
      <c r="L107" s="11">
        <v>0.5323</v>
      </c>
      <c r="M107" s="11">
        <v>0.49890000000000001</v>
      </c>
      <c r="N107" s="11">
        <v>0.49409999999999998</v>
      </c>
      <c r="O107" s="11">
        <v>0.4914</v>
      </c>
      <c r="P107" s="11">
        <v>0.47810000000000002</v>
      </c>
      <c r="Q107" s="11">
        <v>0.4768</v>
      </c>
      <c r="S107" s="74"/>
      <c r="U107" s="89">
        <v>0.4</v>
      </c>
      <c r="V107" s="12">
        <v>1.2</v>
      </c>
      <c r="W107" s="93">
        <v>0.65700000000000003</v>
      </c>
      <c r="X107" s="12">
        <v>0.63219999999999998</v>
      </c>
      <c r="Y107" s="12">
        <v>0.61180000000000001</v>
      </c>
      <c r="Z107" s="12">
        <v>0.59670000000000001</v>
      </c>
      <c r="AA107" s="94">
        <v>0.58709999999999996</v>
      </c>
      <c r="AG107" s="74"/>
    </row>
    <row r="108" spans="1:33" ht="15.75" thickBot="1">
      <c r="A108" s="98"/>
      <c r="B108" s="99"/>
      <c r="C108" s="99"/>
      <c r="D108" s="99"/>
      <c r="E108" s="99"/>
      <c r="F108" s="99"/>
      <c r="G108" s="99"/>
      <c r="H108" s="99"/>
      <c r="I108" s="100"/>
      <c r="J108" s="99"/>
      <c r="K108" s="99"/>
      <c r="L108" s="99"/>
      <c r="M108" s="99"/>
      <c r="N108" s="99"/>
      <c r="O108" s="99"/>
      <c r="P108" s="99"/>
      <c r="Q108" s="99"/>
      <c r="R108" s="99"/>
      <c r="S108" s="100"/>
      <c r="U108" s="89">
        <v>0.4</v>
      </c>
      <c r="V108" s="12">
        <v>1.4</v>
      </c>
      <c r="W108" s="93">
        <v>0.63890000000000002</v>
      </c>
      <c r="X108" s="12">
        <v>0.61580000000000001</v>
      </c>
      <c r="Y108" s="12">
        <v>0.5968</v>
      </c>
      <c r="Z108" s="12">
        <v>0.68269999999999997</v>
      </c>
      <c r="AA108" s="94">
        <v>0.57379999999999998</v>
      </c>
      <c r="AG108" s="74"/>
    </row>
    <row r="109" spans="1:33">
      <c r="A109" s="87" t="s">
        <v>93</v>
      </c>
      <c r="I109" s="74"/>
      <c r="J109" s="75"/>
      <c r="K109" s="76" t="s">
        <v>99</v>
      </c>
      <c r="L109" s="76"/>
      <c r="M109" s="76"/>
      <c r="S109" s="74"/>
      <c r="U109" s="89">
        <v>0.4</v>
      </c>
      <c r="V109" s="12">
        <v>1.6</v>
      </c>
      <c r="W109" s="93">
        <v>0.62350000000000005</v>
      </c>
      <c r="X109" s="12">
        <v>0.60170000000000001</v>
      </c>
      <c r="Y109" s="12">
        <v>0.58399999999999996</v>
      </c>
      <c r="Z109" s="12">
        <v>0.57079999999999997</v>
      </c>
      <c r="AA109" s="94">
        <v>0.5625</v>
      </c>
      <c r="AG109" s="74"/>
    </row>
    <row r="110" spans="1:33">
      <c r="A110" s="72" t="s">
        <v>85</v>
      </c>
      <c r="I110" s="74"/>
      <c r="J110" s="75"/>
      <c r="K110" s="11" t="s">
        <v>96</v>
      </c>
      <c r="L110" s="76"/>
      <c r="M110" s="76"/>
      <c r="S110" s="74"/>
      <c r="U110" s="89">
        <v>0.4</v>
      </c>
      <c r="V110" s="12">
        <v>1.8</v>
      </c>
      <c r="W110" s="95">
        <v>0.60960000000000003</v>
      </c>
      <c r="X110" s="96">
        <v>0.58899999999999997</v>
      </c>
      <c r="Y110" s="96">
        <v>0.57230000000000003</v>
      </c>
      <c r="Z110" s="96">
        <v>0.55989999999999995</v>
      </c>
      <c r="AA110" s="97">
        <v>0.55230000000000001</v>
      </c>
      <c r="AG110" s="74"/>
    </row>
    <row r="111" spans="1:33">
      <c r="A111" s="72" t="s">
        <v>94</v>
      </c>
      <c r="I111" s="74"/>
      <c r="J111" s="75"/>
      <c r="K111" s="11" t="s">
        <v>94</v>
      </c>
      <c r="L111" s="76"/>
      <c r="M111" s="76"/>
      <c r="S111" s="74"/>
      <c r="U111" s="89">
        <v>0.6</v>
      </c>
      <c r="V111" s="12">
        <v>0.2</v>
      </c>
      <c r="W111" s="90">
        <v>0.67679999999999996</v>
      </c>
      <c r="X111" s="91">
        <v>0.63070000000000004</v>
      </c>
      <c r="Y111" s="91">
        <v>0.57169999999999999</v>
      </c>
      <c r="Z111" s="91">
        <v>0.56110000000000004</v>
      </c>
      <c r="AA111" s="92">
        <v>0.53979999999999995</v>
      </c>
      <c r="AG111" s="74"/>
    </row>
    <row r="112" spans="1:33">
      <c r="A112" s="75"/>
      <c r="I112" s="74"/>
      <c r="J112" s="75"/>
      <c r="S112" s="74"/>
      <c r="U112" s="89">
        <v>0.6</v>
      </c>
      <c r="V112" s="12">
        <v>0.4</v>
      </c>
      <c r="W112" s="93">
        <v>0.66259999999999997</v>
      </c>
      <c r="X112" s="12">
        <v>0.61899999999999999</v>
      </c>
      <c r="Y112" s="12">
        <v>0.58220000000000005</v>
      </c>
      <c r="Z112" s="12">
        <v>0.55320000000000003</v>
      </c>
      <c r="AA112" s="94">
        <v>0.53290000000000004</v>
      </c>
      <c r="AG112" s="74"/>
    </row>
    <row r="113" spans="1:33">
      <c r="A113" s="72" t="s">
        <v>22</v>
      </c>
      <c r="B113" s="79">
        <v>0</v>
      </c>
      <c r="C113" s="79">
        <v>10</v>
      </c>
      <c r="D113" s="79">
        <v>20</v>
      </c>
      <c r="E113" s="79">
        <v>30</v>
      </c>
      <c r="F113" s="79">
        <v>40</v>
      </c>
      <c r="G113" s="79">
        <v>50</v>
      </c>
      <c r="H113" s="73" t="s">
        <v>87</v>
      </c>
      <c r="I113" s="74"/>
      <c r="J113" s="75"/>
      <c r="K113" s="11" t="s">
        <v>23</v>
      </c>
      <c r="L113" s="79">
        <v>0</v>
      </c>
      <c r="M113" s="79">
        <v>10</v>
      </c>
      <c r="N113" s="79">
        <v>20</v>
      </c>
      <c r="O113" s="79">
        <v>30</v>
      </c>
      <c r="P113" s="79">
        <v>40</v>
      </c>
      <c r="Q113" s="79">
        <v>50</v>
      </c>
      <c r="R113" s="73" t="s">
        <v>87</v>
      </c>
      <c r="S113" s="74"/>
      <c r="U113" s="89">
        <v>0.6</v>
      </c>
      <c r="V113" s="12">
        <v>0.6</v>
      </c>
      <c r="W113" s="93">
        <v>0.64829999999999999</v>
      </c>
      <c r="X113" s="12">
        <v>0.60729999999999995</v>
      </c>
      <c r="Y113" s="12">
        <v>0.5726</v>
      </c>
      <c r="Z113" s="12">
        <v>0.54520000000000002</v>
      </c>
      <c r="AA113" s="94">
        <v>0.52600000000000002</v>
      </c>
      <c r="AG113" s="74"/>
    </row>
    <row r="114" spans="1:33">
      <c r="A114" s="72">
        <v>0.1</v>
      </c>
      <c r="B114" s="11">
        <v>0.92530000000000001</v>
      </c>
      <c r="C114" s="11">
        <v>0.91669999999999996</v>
      </c>
      <c r="D114" s="11">
        <v>0.91069999999999995</v>
      </c>
      <c r="E114" s="11">
        <v>0.90720000000000001</v>
      </c>
      <c r="F114" s="11">
        <v>0.90649999999999997</v>
      </c>
      <c r="G114" s="11">
        <v>0.90859999999999996</v>
      </c>
      <c r="I114" s="74"/>
      <c r="J114" s="75"/>
      <c r="K114" s="11">
        <v>0.1</v>
      </c>
      <c r="L114" s="11">
        <v>0.95279999999999998</v>
      </c>
      <c r="M114" s="11">
        <v>0.94569999999999999</v>
      </c>
      <c r="N114" s="11">
        <v>0.93959999999999999</v>
      </c>
      <c r="O114" s="11">
        <v>0.93510000000000004</v>
      </c>
      <c r="P114" s="11">
        <v>0.93169999999999997</v>
      </c>
      <c r="Q114" s="11">
        <v>0.9304</v>
      </c>
      <c r="S114" s="74"/>
      <c r="U114" s="89">
        <v>0.6</v>
      </c>
      <c r="V114" s="12">
        <v>0.8</v>
      </c>
      <c r="W114" s="93">
        <v>0.6341</v>
      </c>
      <c r="X114" s="12">
        <v>0.59560000000000002</v>
      </c>
      <c r="Y114" s="12">
        <v>0.56299999999999994</v>
      </c>
      <c r="Z114" s="12">
        <v>0.53720000000000001</v>
      </c>
      <c r="AA114" s="94">
        <v>0.51910000000000001</v>
      </c>
      <c r="AG114" s="74"/>
    </row>
    <row r="115" spans="1:33">
      <c r="A115" s="72">
        <v>0.2</v>
      </c>
      <c r="B115" s="11">
        <v>0.85740000000000005</v>
      </c>
      <c r="C115" s="11">
        <v>0.84050000000000002</v>
      </c>
      <c r="D115" s="11">
        <v>0.82799999999999996</v>
      </c>
      <c r="E115" s="11">
        <v>0.82030000000000003</v>
      </c>
      <c r="F115" s="11">
        <v>0.81769999999999998</v>
      </c>
      <c r="G115" s="11">
        <v>0.82040000000000002</v>
      </c>
      <c r="I115" s="74"/>
      <c r="J115" s="75"/>
      <c r="K115" s="11">
        <v>0.2</v>
      </c>
      <c r="L115" s="11">
        <v>0.90810000000000002</v>
      </c>
      <c r="M115" s="11">
        <v>0.89380000000000004</v>
      </c>
      <c r="N115" s="11">
        <v>0.88149999999999995</v>
      </c>
      <c r="O115" s="11">
        <v>0.87239999999999995</v>
      </c>
      <c r="P115" s="11">
        <v>0.86539999999999995</v>
      </c>
      <c r="Q115" s="11">
        <v>0.86240000000000006</v>
      </c>
      <c r="S115" s="74"/>
      <c r="U115" s="89">
        <v>0.6</v>
      </c>
      <c r="V115" s="12">
        <v>1</v>
      </c>
      <c r="W115" s="93">
        <v>0.61980000000000002</v>
      </c>
      <c r="X115" s="12">
        <v>0.58399999999999996</v>
      </c>
      <c r="Y115" s="12">
        <v>0.55349999999999999</v>
      </c>
      <c r="Z115" s="12">
        <v>0.52929999999999999</v>
      </c>
      <c r="AA115" s="94">
        <v>0.5121</v>
      </c>
      <c r="AG115" s="74"/>
    </row>
    <row r="116" spans="1:33">
      <c r="A116" s="72">
        <v>0.3</v>
      </c>
      <c r="B116" s="11">
        <v>0.7964</v>
      </c>
      <c r="C116" s="11">
        <v>0.77149999999999996</v>
      </c>
      <c r="D116" s="11">
        <v>0.75270000000000004</v>
      </c>
      <c r="E116" s="11">
        <v>0.74060000000000004</v>
      </c>
      <c r="F116" s="11">
        <v>0.73550000000000004</v>
      </c>
      <c r="G116" s="11">
        <v>0.73770000000000002</v>
      </c>
      <c r="I116" s="74"/>
      <c r="J116" s="75"/>
      <c r="K116" s="11">
        <v>0.3</v>
      </c>
      <c r="L116" s="11">
        <v>0.86499999999999999</v>
      </c>
      <c r="M116" s="11">
        <v>0.84370000000000001</v>
      </c>
      <c r="N116" s="11">
        <v>0.82530000000000003</v>
      </c>
      <c r="O116" s="11">
        <v>0.81130000000000002</v>
      </c>
      <c r="P116" s="11">
        <v>0.80049999999999999</v>
      </c>
      <c r="Q116" s="11">
        <v>0.79549999999999998</v>
      </c>
      <c r="S116" s="74"/>
      <c r="U116" s="89">
        <v>0.6</v>
      </c>
      <c r="V116" s="12">
        <v>1.2</v>
      </c>
      <c r="W116" s="93">
        <v>0.60560000000000003</v>
      </c>
      <c r="X116" s="12">
        <v>0.57230000000000003</v>
      </c>
      <c r="Y116" s="12">
        <v>0.54390000000000005</v>
      </c>
      <c r="Z116" s="12">
        <v>0.52129999999999999</v>
      </c>
      <c r="AA116" s="94">
        <v>0.50519999999999998</v>
      </c>
      <c r="AG116" s="74"/>
    </row>
    <row r="117" spans="1:33">
      <c r="A117" s="72">
        <v>0.4</v>
      </c>
      <c r="B117" s="11">
        <v>0.74129999999999996</v>
      </c>
      <c r="C117" s="11">
        <v>0.71</v>
      </c>
      <c r="D117" s="11">
        <v>0.68620000000000003</v>
      </c>
      <c r="E117" s="11">
        <v>0.66920000000000002</v>
      </c>
      <c r="F117" s="11">
        <v>0.66010000000000002</v>
      </c>
      <c r="G117" s="11">
        <v>0.65969999999999995</v>
      </c>
      <c r="I117" s="74"/>
      <c r="J117" s="75"/>
      <c r="K117" s="11">
        <v>0.4</v>
      </c>
      <c r="L117" s="11">
        <v>0.82569999999999999</v>
      </c>
      <c r="M117" s="11">
        <v>0.79879999999999995</v>
      </c>
      <c r="N117" s="11">
        <v>0.77459999999999996</v>
      </c>
      <c r="O117" s="11">
        <v>0.75549999999999995</v>
      </c>
      <c r="P117" s="11">
        <v>0.73950000000000005</v>
      </c>
      <c r="Q117" s="11">
        <v>0.73070000000000002</v>
      </c>
      <c r="S117" s="74"/>
      <c r="U117" s="89">
        <v>0.6</v>
      </c>
      <c r="V117" s="12">
        <v>1.4</v>
      </c>
      <c r="W117" s="93">
        <v>0.5615</v>
      </c>
      <c r="X117" s="12">
        <v>0.56069999999999998</v>
      </c>
      <c r="Y117" s="12">
        <v>0.53439999999999999</v>
      </c>
      <c r="Z117" s="12">
        <v>0.51339999999999997</v>
      </c>
      <c r="AA117" s="94">
        <v>0.49840000000000001</v>
      </c>
      <c r="AG117" s="74"/>
    </row>
    <row r="118" spans="1:33">
      <c r="A118" s="72">
        <v>0.5</v>
      </c>
      <c r="B118" s="11">
        <v>0.69810000000000005</v>
      </c>
      <c r="C118" s="11">
        <v>0.66149999999999998</v>
      </c>
      <c r="D118" s="11">
        <v>0.6321</v>
      </c>
      <c r="E118" s="11">
        <v>0.6109</v>
      </c>
      <c r="F118" s="11">
        <v>0.59850000000000003</v>
      </c>
      <c r="G118" s="11">
        <v>0.59509999999999996</v>
      </c>
      <c r="I118" s="74"/>
      <c r="J118" s="75"/>
      <c r="K118" s="11">
        <v>0.5</v>
      </c>
      <c r="L118" s="11">
        <v>0.79069999999999996</v>
      </c>
      <c r="M118" s="11">
        <v>0.75700000000000001</v>
      </c>
      <c r="N118" s="11">
        <v>0.72689999999999999</v>
      </c>
      <c r="O118" s="11">
        <v>0.70289999999999997</v>
      </c>
      <c r="P118" s="11">
        <v>0.68289999999999995</v>
      </c>
      <c r="Q118" s="11">
        <v>0.67149999999999999</v>
      </c>
      <c r="S118" s="74"/>
      <c r="U118" s="89">
        <v>0.6</v>
      </c>
      <c r="V118" s="12">
        <v>1.6</v>
      </c>
      <c r="W118" s="93">
        <v>0.57879999999999998</v>
      </c>
      <c r="X118" s="12">
        <v>0.55000000000000004</v>
      </c>
      <c r="Y118" s="12">
        <v>0.52539999999999998</v>
      </c>
      <c r="Z118" s="12">
        <v>0.50580000000000003</v>
      </c>
      <c r="AA118" s="94">
        <v>0.49170000000000003</v>
      </c>
      <c r="AG118" s="74"/>
    </row>
    <row r="119" spans="1:33">
      <c r="A119" s="72">
        <v>0.6</v>
      </c>
      <c r="B119" s="11">
        <v>0.65780000000000005</v>
      </c>
      <c r="C119" s="11">
        <v>0.6179</v>
      </c>
      <c r="D119" s="11">
        <v>0.58899999999999997</v>
      </c>
      <c r="E119" s="11">
        <v>0.65529999999999999</v>
      </c>
      <c r="F119" s="11">
        <v>0.55030000000000001</v>
      </c>
      <c r="G119" s="11">
        <v>0.54169999999999996</v>
      </c>
      <c r="I119" s="74"/>
      <c r="J119" s="75"/>
      <c r="K119" s="11">
        <v>0.6</v>
      </c>
      <c r="L119" s="11">
        <v>0.75609999999999999</v>
      </c>
      <c r="M119" s="11">
        <v>0.71530000000000005</v>
      </c>
      <c r="N119" s="11">
        <v>0.67910000000000004</v>
      </c>
      <c r="O119" s="11">
        <v>0.65039999999999998</v>
      </c>
      <c r="P119" s="11">
        <v>0.62639999999999996</v>
      </c>
      <c r="Q119" s="11">
        <v>0.61270000000000002</v>
      </c>
      <c r="S119" s="74"/>
      <c r="U119" s="89">
        <v>0.6</v>
      </c>
      <c r="V119" s="12">
        <v>1.8</v>
      </c>
      <c r="W119" s="95">
        <v>0.56679999999999997</v>
      </c>
      <c r="X119" s="96">
        <v>0.53979999999999995</v>
      </c>
      <c r="Y119" s="96">
        <v>0.51670000000000005</v>
      </c>
      <c r="Z119" s="96">
        <v>0.49830000000000002</v>
      </c>
      <c r="AA119" s="97">
        <v>0.48520000000000002</v>
      </c>
      <c r="AG119" s="74"/>
    </row>
    <row r="120" spans="1:33">
      <c r="A120" s="72">
        <v>0.7</v>
      </c>
      <c r="B120" s="11">
        <v>0.62890000000000001</v>
      </c>
      <c r="C120" s="11">
        <v>0.58909999999999996</v>
      </c>
      <c r="D120" s="11">
        <v>0.55549999999999999</v>
      </c>
      <c r="E120" s="11">
        <v>0.52890000000000004</v>
      </c>
      <c r="F120" s="11">
        <v>0.51070000000000004</v>
      </c>
      <c r="G120" s="11">
        <v>0.50039999999999996</v>
      </c>
      <c r="I120" s="74"/>
      <c r="J120" s="75"/>
      <c r="K120" s="11">
        <v>0.7</v>
      </c>
      <c r="L120" s="11">
        <v>0.72289999999999999</v>
      </c>
      <c r="M120" s="11">
        <v>0.67430000000000001</v>
      </c>
      <c r="N120" s="11">
        <v>0.63129999999999997</v>
      </c>
      <c r="O120" s="11">
        <v>0.5978</v>
      </c>
      <c r="P120" s="11">
        <v>0.56979999999999997</v>
      </c>
      <c r="Q120" s="11">
        <v>0.55389999999999995</v>
      </c>
      <c r="S120" s="74"/>
      <c r="U120" s="89">
        <v>0.8</v>
      </c>
      <c r="V120" s="12">
        <v>0.2</v>
      </c>
      <c r="W120" s="90">
        <v>0.61350000000000005</v>
      </c>
      <c r="X120" s="91">
        <v>0.5615</v>
      </c>
      <c r="Y120" s="91">
        <v>0.52149999999999996</v>
      </c>
      <c r="Z120" s="91">
        <v>0.48809999999999998</v>
      </c>
      <c r="AA120" s="92">
        <v>0.4622</v>
      </c>
      <c r="AG120" s="74"/>
    </row>
    <row r="121" spans="1:33">
      <c r="A121" s="72">
        <v>0.8</v>
      </c>
      <c r="B121" s="11">
        <v>0.60589999999999999</v>
      </c>
      <c r="C121" s="11">
        <v>0.56040000000000001</v>
      </c>
      <c r="D121" s="11">
        <v>0.52510000000000001</v>
      </c>
      <c r="E121" s="11">
        <v>0.50439999999999996</v>
      </c>
      <c r="F121" s="11">
        <v>0.48799999999999999</v>
      </c>
      <c r="G121" s="11">
        <v>0.47649999999999998</v>
      </c>
      <c r="I121" s="74"/>
      <c r="J121" s="75"/>
      <c r="K121" s="11">
        <v>0.8</v>
      </c>
      <c r="L121" s="11">
        <v>0.68969999999999998</v>
      </c>
      <c r="M121" s="11">
        <v>0.63419999999999999</v>
      </c>
      <c r="N121" s="11">
        <v>0.58609999999999995</v>
      </c>
      <c r="O121" s="11">
        <v>0.56289999999999996</v>
      </c>
      <c r="P121" s="11">
        <v>0.54120000000000001</v>
      </c>
      <c r="Q121" s="11">
        <v>0.5242</v>
      </c>
      <c r="S121" s="74"/>
      <c r="U121" s="89">
        <v>0.8</v>
      </c>
      <c r="V121" s="12">
        <v>0.4</v>
      </c>
      <c r="W121" s="93">
        <v>0.60329999999999995</v>
      </c>
      <c r="X121" s="12">
        <v>0.55369999999999997</v>
      </c>
      <c r="Y121" s="12">
        <v>0.51570000000000005</v>
      </c>
      <c r="Z121" s="12">
        <v>0.4839</v>
      </c>
      <c r="AA121" s="94">
        <v>0.45929999999999999</v>
      </c>
      <c r="AG121" s="74"/>
    </row>
    <row r="122" spans="1:33">
      <c r="A122" s="72">
        <v>0.9</v>
      </c>
      <c r="B122" s="11">
        <v>0.58279999999999998</v>
      </c>
      <c r="C122" s="11">
        <v>0.53720000000000001</v>
      </c>
      <c r="D122" s="11">
        <v>0.50960000000000005</v>
      </c>
      <c r="E122" s="11">
        <v>0.48630000000000001</v>
      </c>
      <c r="F122" s="11">
        <v>0.47020000000000001</v>
      </c>
      <c r="G122" s="11">
        <v>0.4592</v>
      </c>
      <c r="I122" s="74"/>
      <c r="J122" s="75"/>
      <c r="K122" s="11">
        <v>0.9</v>
      </c>
      <c r="L122" s="11">
        <v>0.65649999999999997</v>
      </c>
      <c r="M122" s="11">
        <v>0.59870000000000001</v>
      </c>
      <c r="N122" s="11">
        <v>0.56999999999999995</v>
      </c>
      <c r="O122" s="11">
        <v>0.5474</v>
      </c>
      <c r="P122" s="11">
        <v>0.52349999999999997</v>
      </c>
      <c r="Q122" s="11">
        <v>0.50449999999999995</v>
      </c>
      <c r="S122" s="74"/>
      <c r="U122" s="89">
        <v>0.8</v>
      </c>
      <c r="V122" s="12">
        <v>0.6</v>
      </c>
      <c r="W122" s="93">
        <v>0.59309999999999996</v>
      </c>
      <c r="X122" s="12">
        <v>0.54590000000000005</v>
      </c>
      <c r="Y122" s="12">
        <v>0.50990000000000002</v>
      </c>
      <c r="Z122" s="12">
        <v>0.4798</v>
      </c>
      <c r="AA122" s="94">
        <v>0.45639999999999997</v>
      </c>
      <c r="AG122" s="74"/>
    </row>
    <row r="123" spans="1:33">
      <c r="A123" s="72">
        <v>1</v>
      </c>
      <c r="B123" s="11">
        <v>0.56189999999999996</v>
      </c>
      <c r="C123" s="11">
        <v>0.52480000000000004</v>
      </c>
      <c r="D123" s="11">
        <v>0.45419999999999999</v>
      </c>
      <c r="E123" s="11">
        <v>0.47270000000000001</v>
      </c>
      <c r="F123" s="11">
        <v>0.45729999999999998</v>
      </c>
      <c r="G123" s="11">
        <v>0.44929999999999998</v>
      </c>
      <c r="I123" s="74"/>
      <c r="J123" s="75"/>
      <c r="K123" s="11">
        <v>1</v>
      </c>
      <c r="L123" s="11">
        <v>0.62329999999999997</v>
      </c>
      <c r="M123" s="11">
        <v>0.58630000000000004</v>
      </c>
      <c r="N123" s="11">
        <v>0.55840000000000001</v>
      </c>
      <c r="O123" s="11">
        <v>0.53239999999999998</v>
      </c>
      <c r="P123" s="11">
        <v>0.50590000000000002</v>
      </c>
      <c r="Q123" s="11">
        <v>0.48499999999999999</v>
      </c>
      <c r="S123" s="74"/>
      <c r="U123" s="89">
        <v>0.8</v>
      </c>
      <c r="V123" s="12">
        <v>0.8</v>
      </c>
      <c r="W123" s="93">
        <v>0.58289999999999997</v>
      </c>
      <c r="X123" s="12">
        <v>0.53810000000000002</v>
      </c>
      <c r="Y123" s="12">
        <v>0.50409999999999999</v>
      </c>
      <c r="Z123" s="12">
        <v>0.47560000000000002</v>
      </c>
      <c r="AA123" s="94">
        <v>0.45340000000000003</v>
      </c>
      <c r="AG123" s="74"/>
    </row>
    <row r="124" spans="1:33">
      <c r="A124" s="72">
        <v>1.1000000000000001</v>
      </c>
      <c r="B124" s="11">
        <v>0.55020000000000002</v>
      </c>
      <c r="C124" s="11">
        <v>0.51239999999999997</v>
      </c>
      <c r="D124" s="11">
        <v>0.48259999999999997</v>
      </c>
      <c r="E124" s="11">
        <v>0.46129999999999999</v>
      </c>
      <c r="F124" s="11">
        <v>0.45069999999999999</v>
      </c>
      <c r="G124" s="11">
        <v>0.44590000000000002</v>
      </c>
      <c r="I124" s="74"/>
      <c r="J124" s="75"/>
      <c r="K124" s="11">
        <v>1.1000000000000001</v>
      </c>
      <c r="L124" s="11">
        <v>0.60560000000000003</v>
      </c>
      <c r="M124" s="11">
        <v>0.57709999999999995</v>
      </c>
      <c r="N124" s="11">
        <v>0.54700000000000004</v>
      </c>
      <c r="O124" s="11">
        <v>0.51849999999999996</v>
      </c>
      <c r="P124" s="11">
        <v>0.4894</v>
      </c>
      <c r="Q124" s="11">
        <v>0.47370000000000001</v>
      </c>
      <c r="S124" s="74"/>
      <c r="U124" s="89">
        <v>0.8</v>
      </c>
      <c r="V124" s="12">
        <v>1</v>
      </c>
      <c r="W124" s="93">
        <v>0.57269999999999999</v>
      </c>
      <c r="X124" s="12">
        <v>0.53039999999999998</v>
      </c>
      <c r="Y124" s="12">
        <v>0.49830000000000002</v>
      </c>
      <c r="Z124" s="12">
        <v>0.47139999999999999</v>
      </c>
      <c r="AA124" s="94">
        <v>0.45050000000000001</v>
      </c>
      <c r="AG124" s="74"/>
    </row>
    <row r="125" spans="1:33">
      <c r="A125" s="72">
        <v>1.2</v>
      </c>
      <c r="B125" s="11">
        <v>0.5413</v>
      </c>
      <c r="C125" s="11">
        <v>0.50029999999999997</v>
      </c>
      <c r="D125" s="11">
        <v>0.47220000000000001</v>
      </c>
      <c r="E125" s="11">
        <v>0.4551</v>
      </c>
      <c r="F125" s="11">
        <v>0.44769999999999999</v>
      </c>
      <c r="G125" s="11">
        <v>0.44290000000000002</v>
      </c>
      <c r="I125" s="74"/>
      <c r="J125" s="75"/>
      <c r="K125" s="11">
        <v>1.2</v>
      </c>
      <c r="L125" s="11">
        <v>0.59830000000000005</v>
      </c>
      <c r="M125" s="11">
        <v>0.56850000000000001</v>
      </c>
      <c r="N125" s="11">
        <v>0.53569999999999995</v>
      </c>
      <c r="O125" s="11">
        <v>0.50460000000000005</v>
      </c>
      <c r="P125" s="11">
        <v>0.47920000000000001</v>
      </c>
      <c r="Q125" s="11">
        <v>0.46700000000000003</v>
      </c>
      <c r="S125" s="74"/>
      <c r="U125" s="89">
        <v>0.8</v>
      </c>
      <c r="V125" s="12">
        <v>1.2</v>
      </c>
      <c r="W125" s="93">
        <v>0.5625</v>
      </c>
      <c r="X125" s="12">
        <v>0.52259999999999995</v>
      </c>
      <c r="Y125" s="12">
        <v>0.49249999999999999</v>
      </c>
      <c r="Z125" s="12">
        <v>0.46729999999999999</v>
      </c>
      <c r="AA125" s="94">
        <v>0.4476</v>
      </c>
      <c r="AG125" s="74"/>
    </row>
    <row r="126" spans="1:33">
      <c r="A126" s="72">
        <v>1.3</v>
      </c>
      <c r="B126" s="11">
        <v>0.5323</v>
      </c>
      <c r="C126" s="11">
        <v>0.49230000000000002</v>
      </c>
      <c r="D126" s="11">
        <v>0.46460000000000001</v>
      </c>
      <c r="E126" s="11">
        <v>0.4516</v>
      </c>
      <c r="F126" s="11">
        <v>0.4451</v>
      </c>
      <c r="G126" s="11">
        <v>0.44290000000000002</v>
      </c>
      <c r="I126" s="74"/>
      <c r="J126" s="75"/>
      <c r="K126" s="11">
        <v>1.3</v>
      </c>
      <c r="L126" s="11">
        <v>0.59150000000000003</v>
      </c>
      <c r="M126" s="11">
        <v>0.55989999999999995</v>
      </c>
      <c r="N126" s="11">
        <v>0.52439999999999998</v>
      </c>
      <c r="O126" s="11">
        <v>0.49459999999999998</v>
      </c>
      <c r="P126" s="11">
        <v>0.47170000000000001</v>
      </c>
      <c r="Q126" s="11">
        <v>0.4627</v>
      </c>
      <c r="S126" s="74"/>
      <c r="U126" s="89">
        <v>0.8</v>
      </c>
      <c r="V126" s="12">
        <v>1.4</v>
      </c>
      <c r="W126" s="93">
        <v>0.55230000000000001</v>
      </c>
      <c r="X126" s="12">
        <v>0.51480000000000004</v>
      </c>
      <c r="Y126" s="12">
        <v>0.48670000000000002</v>
      </c>
      <c r="Z126" s="12">
        <v>0.46310000000000001</v>
      </c>
      <c r="AA126" s="94">
        <v>0.44469999999999998</v>
      </c>
      <c r="AG126" s="74"/>
    </row>
    <row r="127" spans="1:33">
      <c r="A127" s="72">
        <v>1.4</v>
      </c>
      <c r="B127" s="11">
        <v>0.52339999999999998</v>
      </c>
      <c r="C127" s="11">
        <v>0.48430000000000001</v>
      </c>
      <c r="D127" s="11">
        <v>0.45960000000000001</v>
      </c>
      <c r="E127" s="11">
        <v>0.44919999999999999</v>
      </c>
      <c r="F127" s="11">
        <v>0.44290000000000002</v>
      </c>
      <c r="G127" s="11">
        <v>0.44290000000000002</v>
      </c>
      <c r="I127" s="74"/>
      <c r="J127" s="75"/>
      <c r="K127" s="11">
        <v>1.4</v>
      </c>
      <c r="L127" s="11">
        <v>0.58530000000000004</v>
      </c>
      <c r="M127" s="11">
        <v>0.55130000000000001</v>
      </c>
      <c r="N127" s="11">
        <v>0.51300000000000001</v>
      </c>
      <c r="O127" s="11">
        <v>0.48820000000000002</v>
      </c>
      <c r="P127" s="11">
        <v>0.4677</v>
      </c>
      <c r="Q127" s="11">
        <v>0.45860000000000001</v>
      </c>
      <c r="S127" s="74"/>
      <c r="U127" s="89">
        <v>0.8</v>
      </c>
      <c r="V127" s="12" t="s">
        <v>103</v>
      </c>
      <c r="W127" s="93">
        <v>0.54210000000000003</v>
      </c>
      <c r="X127" s="12">
        <v>0.50700000000000001</v>
      </c>
      <c r="Y127" s="12">
        <v>0.48089999999999999</v>
      </c>
      <c r="Z127" s="12">
        <v>0.45889999999999997</v>
      </c>
      <c r="AA127" s="94">
        <v>0.44180000000000003</v>
      </c>
      <c r="AG127" s="74"/>
    </row>
    <row r="128" spans="1:33">
      <c r="A128" s="72">
        <v>1.5</v>
      </c>
      <c r="B128" s="11">
        <v>0.51500000000000001</v>
      </c>
      <c r="C128" s="11">
        <v>0.4763</v>
      </c>
      <c r="D128" s="11">
        <v>0.45579999999999998</v>
      </c>
      <c r="E128" s="11">
        <v>0.4471</v>
      </c>
      <c r="F128" s="11">
        <v>0.44290000000000002</v>
      </c>
      <c r="G128" s="11">
        <v>0.44290000000000002</v>
      </c>
      <c r="I128" s="74"/>
      <c r="J128" s="75"/>
      <c r="K128" s="11">
        <v>1.5</v>
      </c>
      <c r="L128" s="11">
        <v>0.57909999999999995</v>
      </c>
      <c r="M128" s="11">
        <v>0.54269999999999996</v>
      </c>
      <c r="N128" s="11">
        <v>0.50370000000000004</v>
      </c>
      <c r="O128" s="11">
        <v>0.48309999999999997</v>
      </c>
      <c r="P128" s="11">
        <v>0.4642</v>
      </c>
      <c r="Q128" s="11">
        <v>0.4572</v>
      </c>
      <c r="S128" s="74"/>
      <c r="U128" s="89">
        <v>0.8</v>
      </c>
      <c r="V128" s="12">
        <v>1.8</v>
      </c>
      <c r="W128" s="95">
        <v>0.53200000000000003</v>
      </c>
      <c r="X128" s="96">
        <v>0.49919999999999998</v>
      </c>
      <c r="Y128" s="96">
        <v>0.47510000000000002</v>
      </c>
      <c r="Z128" s="96">
        <v>0.45479999999999998</v>
      </c>
      <c r="AA128" s="97">
        <v>0.43890000000000001</v>
      </c>
      <c r="AG128" s="74"/>
    </row>
    <row r="129" spans="1:33">
      <c r="A129" s="72">
        <v>1.6</v>
      </c>
      <c r="B129" s="11">
        <v>0.50960000000000005</v>
      </c>
      <c r="C129" s="11">
        <v>0.47139999999999999</v>
      </c>
      <c r="D129" s="11">
        <v>0.45379999999999998</v>
      </c>
      <c r="E129" s="11">
        <v>0.44490000000000002</v>
      </c>
      <c r="F129" s="11">
        <v>0.44290000000000002</v>
      </c>
      <c r="G129" s="11">
        <v>0.44290000000000002</v>
      </c>
      <c r="I129" s="74"/>
      <c r="J129" s="75"/>
      <c r="K129" s="11">
        <v>1.6</v>
      </c>
      <c r="L129" s="11">
        <v>0.57299999999999995</v>
      </c>
      <c r="M129" s="11">
        <v>0.53410000000000002</v>
      </c>
      <c r="N129" s="11">
        <v>0.49659999999999999</v>
      </c>
      <c r="O129" s="11">
        <v>0.47899999999999998</v>
      </c>
      <c r="P129" s="11">
        <v>0.4612</v>
      </c>
      <c r="Q129" s="11">
        <v>0.45569999999999999</v>
      </c>
      <c r="S129" s="74"/>
      <c r="U129" s="89">
        <v>1</v>
      </c>
      <c r="V129" s="12">
        <v>0.2</v>
      </c>
      <c r="W129" s="90">
        <v>0.57440000000000002</v>
      </c>
      <c r="X129" s="91">
        <v>0.51780000000000004</v>
      </c>
      <c r="Y129" s="91">
        <v>0.46949999999999997</v>
      </c>
      <c r="Z129" s="91">
        <v>0.44219999999999998</v>
      </c>
      <c r="AA129" s="92">
        <v>0.42120000000000002</v>
      </c>
      <c r="AG129" s="74"/>
    </row>
    <row r="130" spans="1:33">
      <c r="A130" s="72">
        <v>1.7</v>
      </c>
      <c r="B130" s="11">
        <v>0.50419999999999998</v>
      </c>
      <c r="C130" s="11">
        <v>0.46779999999999999</v>
      </c>
      <c r="D130" s="11">
        <v>0.4521</v>
      </c>
      <c r="E130" s="11">
        <v>0.44290000000000002</v>
      </c>
      <c r="F130" s="11">
        <v>0.44290000000000002</v>
      </c>
      <c r="G130" s="11">
        <v>0.44290000000000002</v>
      </c>
      <c r="I130" s="74"/>
      <c r="J130" s="75"/>
      <c r="K130" s="11">
        <v>1.7</v>
      </c>
      <c r="L130" s="11">
        <v>0.56679999999999997</v>
      </c>
      <c r="M130" s="11">
        <v>0.52549999999999997</v>
      </c>
      <c r="N130" s="11">
        <v>0.49149999999999999</v>
      </c>
      <c r="O130" s="11">
        <v>0.47710000000000002</v>
      </c>
      <c r="P130" s="11">
        <v>0.45829999999999999</v>
      </c>
      <c r="Q130" s="11">
        <v>0.45429999999999998</v>
      </c>
      <c r="S130" s="74"/>
      <c r="U130" s="89">
        <v>1</v>
      </c>
      <c r="V130" s="12">
        <v>0.4</v>
      </c>
      <c r="W130" s="93">
        <v>0.56610000000000005</v>
      </c>
      <c r="X130" s="12">
        <v>0.51229999999999998</v>
      </c>
      <c r="Y130" s="12">
        <v>0.46629999999999999</v>
      </c>
      <c r="Z130" s="12">
        <v>0.44009999999999999</v>
      </c>
      <c r="AA130" s="94">
        <v>0.42009999999999997</v>
      </c>
      <c r="AG130" s="74"/>
    </row>
    <row r="131" spans="1:33">
      <c r="A131" s="72">
        <v>1.8</v>
      </c>
      <c r="B131" s="11">
        <v>0.49880000000000002</v>
      </c>
      <c r="C131" s="11">
        <v>0.4642</v>
      </c>
      <c r="D131" s="11">
        <v>0.45050000000000001</v>
      </c>
      <c r="E131" s="11">
        <v>0.44290000000000002</v>
      </c>
      <c r="F131" s="11">
        <v>0.44290000000000002</v>
      </c>
      <c r="G131" s="11">
        <v>0.44290000000000002</v>
      </c>
      <c r="I131" s="74"/>
      <c r="J131" s="75"/>
      <c r="K131" s="11">
        <v>1.8</v>
      </c>
      <c r="L131" s="11">
        <v>0.56059999999999999</v>
      </c>
      <c r="M131" s="11">
        <v>0.51690000000000003</v>
      </c>
      <c r="N131" s="11">
        <v>0.48759999999999998</v>
      </c>
      <c r="O131" s="11">
        <v>0.47520000000000001</v>
      </c>
      <c r="P131" s="11">
        <v>0.4577</v>
      </c>
      <c r="Q131" s="11">
        <v>0.45279999999999998</v>
      </c>
      <c r="S131" s="74"/>
      <c r="U131" s="89">
        <v>1</v>
      </c>
      <c r="V131" s="12">
        <v>0.6</v>
      </c>
      <c r="W131" s="93">
        <v>0.55779999999999996</v>
      </c>
      <c r="X131" s="12">
        <v>0.50680000000000003</v>
      </c>
      <c r="Y131" s="12">
        <v>0.46310000000000001</v>
      </c>
      <c r="Z131" s="12">
        <v>0.43809999999999999</v>
      </c>
      <c r="AA131" s="94">
        <v>0.41909999999999997</v>
      </c>
      <c r="AG131" s="74"/>
    </row>
    <row r="132" spans="1:33">
      <c r="A132" s="72">
        <v>1.9</v>
      </c>
      <c r="B132" s="11">
        <v>0.49330000000000002</v>
      </c>
      <c r="C132" s="11">
        <v>0.46100000000000002</v>
      </c>
      <c r="D132" s="11">
        <v>0.44890000000000002</v>
      </c>
      <c r="E132" s="11">
        <v>0.44290000000000002</v>
      </c>
      <c r="F132" s="11">
        <v>0.44290000000000002</v>
      </c>
      <c r="G132" s="11">
        <v>0.44290000000000002</v>
      </c>
      <c r="I132" s="74"/>
      <c r="J132" s="75"/>
      <c r="K132" s="11">
        <v>1.9</v>
      </c>
      <c r="L132" s="11">
        <v>0.55469999999999997</v>
      </c>
      <c r="M132" s="11">
        <v>0.50960000000000005</v>
      </c>
      <c r="N132" s="11">
        <v>0.48359999999999997</v>
      </c>
      <c r="O132" s="11">
        <v>0.47339999999999999</v>
      </c>
      <c r="P132" s="11">
        <v>0.45710000000000001</v>
      </c>
      <c r="Q132" s="11">
        <v>0.45140000000000002</v>
      </c>
      <c r="S132" s="74"/>
      <c r="U132" s="89">
        <v>1</v>
      </c>
      <c r="V132" s="12">
        <v>0.8</v>
      </c>
      <c r="W132" s="93">
        <v>0.54949999999999999</v>
      </c>
      <c r="X132" s="12">
        <v>0.50139999999999996</v>
      </c>
      <c r="Y132" s="12">
        <v>0.45989999999999998</v>
      </c>
      <c r="Z132" s="12">
        <v>0.43609999999999999</v>
      </c>
      <c r="AA132" s="94">
        <v>0.41799999999999998</v>
      </c>
      <c r="AG132" s="74"/>
    </row>
    <row r="133" spans="1:33">
      <c r="A133" s="72">
        <v>2</v>
      </c>
      <c r="B133" s="11">
        <v>0.4879</v>
      </c>
      <c r="C133" s="11">
        <v>0.45950000000000002</v>
      </c>
      <c r="D133" s="11">
        <v>0.44719999999999999</v>
      </c>
      <c r="E133" s="11">
        <v>0.44290000000000002</v>
      </c>
      <c r="F133" s="11">
        <v>0.44290000000000002</v>
      </c>
      <c r="G133" s="11">
        <v>0.44290000000000002</v>
      </c>
      <c r="I133" s="74"/>
      <c r="J133" s="75"/>
      <c r="K133" s="11">
        <v>2</v>
      </c>
      <c r="L133" s="11">
        <v>0.54990000000000006</v>
      </c>
      <c r="M133" s="11">
        <v>0.50429999999999997</v>
      </c>
      <c r="N133" s="11">
        <v>0.47960000000000003</v>
      </c>
      <c r="O133" s="11">
        <v>0.47149999999999997</v>
      </c>
      <c r="P133" s="11">
        <v>0.45650000000000002</v>
      </c>
      <c r="Q133" s="11">
        <v>0.44990000000000002</v>
      </c>
      <c r="S133" s="74"/>
      <c r="U133" s="89">
        <v>1</v>
      </c>
      <c r="V133" s="12">
        <v>1</v>
      </c>
      <c r="W133" s="93">
        <v>0.54120000000000001</v>
      </c>
      <c r="X133" s="12">
        <v>0.49590000000000001</v>
      </c>
      <c r="Y133" s="12">
        <v>0.45669999999999999</v>
      </c>
      <c r="Z133" s="12">
        <v>0.43409999999999999</v>
      </c>
      <c r="AA133" s="94">
        <v>0.41699999999999998</v>
      </c>
      <c r="AG133" s="74"/>
    </row>
    <row r="134" spans="1:33">
      <c r="A134" s="72">
        <v>2.1</v>
      </c>
      <c r="B134" s="11">
        <v>0.48409999999999997</v>
      </c>
      <c r="C134" s="11">
        <v>0.45850000000000002</v>
      </c>
      <c r="D134" s="11">
        <v>0.4456</v>
      </c>
      <c r="E134" s="11">
        <v>0.44290000000000002</v>
      </c>
      <c r="F134" s="11">
        <v>0.44290000000000002</v>
      </c>
      <c r="G134" s="11">
        <v>0.44290000000000002</v>
      </c>
      <c r="I134" s="74"/>
      <c r="J134" s="75"/>
      <c r="K134" s="11">
        <v>2.1</v>
      </c>
      <c r="L134" s="11">
        <v>0.54510000000000003</v>
      </c>
      <c r="M134" s="11">
        <v>0.59899999999999998</v>
      </c>
      <c r="N134" s="11">
        <v>0.47720000000000001</v>
      </c>
      <c r="O134" s="11">
        <v>0.46960000000000002</v>
      </c>
      <c r="P134" s="11">
        <v>0.45579999999999998</v>
      </c>
      <c r="Q134" s="11">
        <v>0.44850000000000001</v>
      </c>
      <c r="S134" s="74"/>
      <c r="U134" s="89">
        <v>1</v>
      </c>
      <c r="V134" s="12">
        <v>1.2</v>
      </c>
      <c r="W134" s="93">
        <v>0.53290000000000004</v>
      </c>
      <c r="X134" s="12">
        <v>0.4904</v>
      </c>
      <c r="Y134" s="12">
        <v>0.45350000000000001</v>
      </c>
      <c r="Z134" s="12">
        <v>0.43209999999999998</v>
      </c>
      <c r="AA134" s="94">
        <v>0.41589999999999999</v>
      </c>
      <c r="AG134" s="74"/>
    </row>
    <row r="135" spans="1:33">
      <c r="A135" s="72">
        <v>2.2000000000000002</v>
      </c>
      <c r="B135" s="11">
        <v>0.48199999999999998</v>
      </c>
      <c r="C135" s="11">
        <v>0.4572</v>
      </c>
      <c r="D135" s="11">
        <v>0.44400000000000001</v>
      </c>
      <c r="E135" s="11">
        <v>0.44290000000000002</v>
      </c>
      <c r="F135" s="11">
        <v>0.44290000000000002</v>
      </c>
      <c r="G135" s="11">
        <v>0.44290000000000002</v>
      </c>
      <c r="I135" s="74"/>
      <c r="J135" s="75"/>
      <c r="K135" s="11">
        <v>2.2000000000000002</v>
      </c>
      <c r="L135" s="11">
        <v>0.5403</v>
      </c>
      <c r="M135" s="11">
        <v>0.49380000000000002</v>
      </c>
      <c r="N135" s="11">
        <v>0.47570000000000001</v>
      </c>
      <c r="O135" s="11">
        <v>0.4677</v>
      </c>
      <c r="P135" s="11">
        <v>0.45519999999999999</v>
      </c>
      <c r="Q135" s="11">
        <v>0.4471</v>
      </c>
      <c r="S135" s="74"/>
      <c r="U135" s="89">
        <v>1</v>
      </c>
      <c r="V135" s="12">
        <v>1.4</v>
      </c>
      <c r="W135" s="93">
        <v>0.52459999999999996</v>
      </c>
      <c r="X135" s="12">
        <v>0.4849</v>
      </c>
      <c r="Y135" s="12">
        <v>0.45029999999999998</v>
      </c>
      <c r="Z135" s="12">
        <v>0.43009999999999998</v>
      </c>
      <c r="AA135" s="94">
        <v>0.41489999999999999</v>
      </c>
      <c r="AG135" s="74"/>
    </row>
    <row r="136" spans="1:33">
      <c r="A136" s="72">
        <v>2.2999999999999998</v>
      </c>
      <c r="B136" s="11">
        <v>0.4798</v>
      </c>
      <c r="C136" s="11">
        <v>0.45619999999999999</v>
      </c>
      <c r="D136" s="11">
        <v>0.44290000000000002</v>
      </c>
      <c r="E136" s="11">
        <v>0.44290000000000002</v>
      </c>
      <c r="F136" s="11">
        <v>0.44290000000000002</v>
      </c>
      <c r="G136" s="11">
        <v>0.44290000000000002</v>
      </c>
      <c r="I136" s="74"/>
      <c r="J136" s="75"/>
      <c r="K136" s="11">
        <v>2.2999999999999998</v>
      </c>
      <c r="L136" s="11">
        <v>0.53549999999999998</v>
      </c>
      <c r="M136" s="11">
        <v>0.4909</v>
      </c>
      <c r="N136" s="11">
        <v>0.47410000000000002</v>
      </c>
      <c r="O136" s="11">
        <v>0.4662</v>
      </c>
      <c r="P136" s="11">
        <v>0.4546</v>
      </c>
      <c r="Q136" s="11">
        <v>0.4456</v>
      </c>
      <c r="S136" s="74"/>
      <c r="U136" s="89">
        <v>1</v>
      </c>
      <c r="V136" s="12">
        <v>1.6</v>
      </c>
      <c r="W136" s="93">
        <v>0.51629999999999998</v>
      </c>
      <c r="X136" s="12">
        <v>0.47949999999999998</v>
      </c>
      <c r="Y136" s="12">
        <v>0.4471</v>
      </c>
      <c r="Z136" s="12">
        <v>0.42799999999999999</v>
      </c>
      <c r="AA136" s="94">
        <v>0.4138</v>
      </c>
      <c r="AG136" s="74"/>
    </row>
    <row r="137" spans="1:33">
      <c r="A137" s="72">
        <v>2.4</v>
      </c>
      <c r="B137" s="11">
        <v>0.47770000000000001</v>
      </c>
      <c r="C137" s="11">
        <v>0.45519999999999999</v>
      </c>
      <c r="D137" s="11">
        <v>0.44290000000000002</v>
      </c>
      <c r="E137" s="11">
        <v>0.44290000000000002</v>
      </c>
      <c r="F137" s="11">
        <v>0.44290000000000002</v>
      </c>
      <c r="G137" s="11">
        <v>0.44290000000000002</v>
      </c>
      <c r="I137" s="74"/>
      <c r="J137" s="75"/>
      <c r="K137" s="11">
        <v>2.4</v>
      </c>
      <c r="L137" s="11">
        <v>0.53069999999999995</v>
      </c>
      <c r="M137" s="11">
        <v>0.4879</v>
      </c>
      <c r="N137" s="11">
        <v>0.47260000000000002</v>
      </c>
      <c r="O137" s="11">
        <v>0.46610000000000001</v>
      </c>
      <c r="P137" s="11">
        <v>0.45400000000000001</v>
      </c>
      <c r="Q137" s="11">
        <v>0.4446</v>
      </c>
      <c r="S137" s="74"/>
      <c r="U137" s="89">
        <v>1</v>
      </c>
      <c r="V137" s="12">
        <v>1.8</v>
      </c>
      <c r="W137" s="95">
        <v>0.50800000000000001</v>
      </c>
      <c r="X137" s="96">
        <v>0.47399999999999998</v>
      </c>
      <c r="Y137" s="96">
        <v>0.44390000000000002</v>
      </c>
      <c r="Z137" s="96">
        <v>0.42599999999999999</v>
      </c>
      <c r="AA137" s="97">
        <v>0.4128</v>
      </c>
      <c r="AG137" s="74"/>
    </row>
    <row r="138" spans="1:33">
      <c r="A138" s="72">
        <v>2.5</v>
      </c>
      <c r="B138" s="11">
        <v>0.47549999999999998</v>
      </c>
      <c r="C138" s="11">
        <v>0.45419999999999999</v>
      </c>
      <c r="D138" s="11">
        <v>0.44290000000000002</v>
      </c>
      <c r="E138" s="11">
        <v>0.44290000000000002</v>
      </c>
      <c r="F138" s="11">
        <v>0.44290000000000002</v>
      </c>
      <c r="G138" s="11">
        <v>0.44290000000000002</v>
      </c>
      <c r="I138" s="74"/>
      <c r="J138" s="75"/>
      <c r="K138" s="11">
        <v>2.5</v>
      </c>
      <c r="L138" s="11">
        <v>0.52580000000000005</v>
      </c>
      <c r="M138" s="11">
        <v>0.48499999999999999</v>
      </c>
      <c r="N138" s="11">
        <v>0.47110000000000002</v>
      </c>
      <c r="O138" s="11">
        <v>0.46600000000000003</v>
      </c>
      <c r="P138" s="11">
        <v>0.45340000000000003</v>
      </c>
      <c r="Q138" s="11">
        <v>0.44429999999999997</v>
      </c>
      <c r="S138" s="74"/>
      <c r="U138" s="89">
        <v>1.2</v>
      </c>
      <c r="V138" s="12">
        <v>0.2</v>
      </c>
      <c r="W138" s="90">
        <v>0.54200000000000004</v>
      </c>
      <c r="X138" s="91">
        <v>0.47910000000000003</v>
      </c>
      <c r="Y138" s="91">
        <v>0.44469999999999998</v>
      </c>
      <c r="Z138" s="91">
        <v>0.41439999999999999</v>
      </c>
      <c r="AA138" s="92">
        <v>0.40329999999999999</v>
      </c>
      <c r="AG138" s="74"/>
    </row>
    <row r="139" spans="1:33">
      <c r="A139" s="72">
        <v>2.6</v>
      </c>
      <c r="B139" s="11">
        <v>0.47339999999999999</v>
      </c>
      <c r="C139" s="11">
        <v>0.45319999999999999</v>
      </c>
      <c r="D139" s="11">
        <v>0.44290000000000002</v>
      </c>
      <c r="E139" s="11">
        <v>0.44290000000000002</v>
      </c>
      <c r="F139" s="11">
        <v>0.44290000000000002</v>
      </c>
      <c r="G139" s="11">
        <v>0.44290000000000002</v>
      </c>
      <c r="I139" s="74"/>
      <c r="J139" s="75"/>
      <c r="K139" s="11">
        <v>2.6</v>
      </c>
      <c r="L139" s="11">
        <v>0.52100000000000002</v>
      </c>
      <c r="M139" s="11">
        <v>0.48199999999999998</v>
      </c>
      <c r="N139" s="11">
        <v>0.46949999999999997</v>
      </c>
      <c r="O139" s="11">
        <v>0.46589999999999998</v>
      </c>
      <c r="P139" s="11">
        <v>0.45279999999999998</v>
      </c>
      <c r="Q139" s="11">
        <v>0.44390000000000002</v>
      </c>
      <c r="S139" s="74"/>
      <c r="U139" s="89">
        <v>1.2</v>
      </c>
      <c r="V139" s="12">
        <v>0.4</v>
      </c>
      <c r="W139" s="93">
        <v>0.53539999999999999</v>
      </c>
      <c r="X139" s="12">
        <v>0.47539999999999999</v>
      </c>
      <c r="Y139" s="12">
        <v>0.44259999999999999</v>
      </c>
      <c r="Z139" s="12">
        <v>0.41370000000000001</v>
      </c>
      <c r="AA139" s="94">
        <v>0.40300000000000002</v>
      </c>
      <c r="AG139" s="74"/>
    </row>
    <row r="140" spans="1:33">
      <c r="A140" s="72">
        <v>2.7</v>
      </c>
      <c r="B140" s="11">
        <v>0.47120000000000001</v>
      </c>
      <c r="C140" s="11">
        <v>0.4521</v>
      </c>
      <c r="D140" s="11">
        <v>0.44290000000000002</v>
      </c>
      <c r="E140" s="11">
        <v>0.44290000000000002</v>
      </c>
      <c r="F140" s="11">
        <v>0.44290000000000002</v>
      </c>
      <c r="G140" s="11">
        <v>0.44290000000000002</v>
      </c>
      <c r="I140" s="74"/>
      <c r="J140" s="75"/>
      <c r="K140" s="11">
        <v>2.7</v>
      </c>
      <c r="L140" s="11">
        <v>0.51680000000000004</v>
      </c>
      <c r="M140" s="11">
        <v>0.47899999999999998</v>
      </c>
      <c r="N140" s="11">
        <v>0.46800000000000003</v>
      </c>
      <c r="O140" s="11">
        <v>0.46579999999999999</v>
      </c>
      <c r="P140" s="11">
        <v>0.45219999999999999</v>
      </c>
      <c r="Q140" s="11">
        <v>0.44350000000000001</v>
      </c>
      <c r="S140" s="74"/>
      <c r="U140" s="89">
        <v>1.2</v>
      </c>
      <c r="V140" s="12">
        <v>0.6</v>
      </c>
      <c r="W140" s="93">
        <v>0.52890000000000004</v>
      </c>
      <c r="X140" s="12">
        <v>0.47170000000000001</v>
      </c>
      <c r="Y140" s="12">
        <v>0.4405</v>
      </c>
      <c r="Z140" s="12">
        <v>0.41299999999999998</v>
      </c>
      <c r="AA140" s="94">
        <v>0.4027</v>
      </c>
      <c r="AG140" s="74"/>
    </row>
    <row r="141" spans="1:33">
      <c r="A141" s="72">
        <v>2.8</v>
      </c>
      <c r="B141" s="11">
        <v>0.46989999999999998</v>
      </c>
      <c r="C141" s="11">
        <v>0.4511</v>
      </c>
      <c r="D141" s="11">
        <v>0.44290000000000002</v>
      </c>
      <c r="E141" s="11">
        <v>0.44290000000000002</v>
      </c>
      <c r="F141" s="11">
        <v>0.44290000000000002</v>
      </c>
      <c r="G141" s="11">
        <v>0.44290000000000002</v>
      </c>
      <c r="I141" s="74"/>
      <c r="J141" s="75"/>
      <c r="K141" s="11">
        <v>2.8</v>
      </c>
      <c r="L141" s="11">
        <v>0.51349999999999996</v>
      </c>
      <c r="M141" s="11">
        <v>0.47610000000000002</v>
      </c>
      <c r="N141" s="11">
        <v>0.46650000000000003</v>
      </c>
      <c r="O141" s="11">
        <v>0.4657</v>
      </c>
      <c r="P141" s="11">
        <v>0.4516</v>
      </c>
      <c r="Q141" s="11">
        <v>0.44319999999999998</v>
      </c>
      <c r="S141" s="74"/>
      <c r="U141" s="89">
        <v>1.2</v>
      </c>
      <c r="V141" s="12">
        <v>0.8</v>
      </c>
      <c r="W141" s="93">
        <v>0.52229999999999999</v>
      </c>
      <c r="X141" s="12">
        <v>0.46800000000000003</v>
      </c>
      <c r="Y141" s="12">
        <v>0.43840000000000001</v>
      </c>
      <c r="Z141" s="12">
        <v>0.4123</v>
      </c>
      <c r="AA141" s="94">
        <v>0.40239999999999998</v>
      </c>
      <c r="AG141" s="74"/>
    </row>
    <row r="142" spans="1:33">
      <c r="A142" s="72">
        <v>2.9</v>
      </c>
      <c r="B142" s="11">
        <v>0.46939999999999998</v>
      </c>
      <c r="C142" s="11">
        <v>0.4501</v>
      </c>
      <c r="D142" s="11">
        <v>0.44290000000000002</v>
      </c>
      <c r="E142" s="11">
        <v>0.44290000000000002</v>
      </c>
      <c r="F142" s="11">
        <v>0.44290000000000002</v>
      </c>
      <c r="G142" s="11">
        <v>0.44290000000000002</v>
      </c>
      <c r="I142" s="74"/>
      <c r="J142" s="75"/>
      <c r="K142" s="11">
        <v>2.9</v>
      </c>
      <c r="L142" s="11">
        <v>0.51100000000000001</v>
      </c>
      <c r="M142" s="11">
        <v>0.47349999999999998</v>
      </c>
      <c r="N142" s="11">
        <v>0.46489999999999998</v>
      </c>
      <c r="O142" s="11">
        <v>0.46560000000000001</v>
      </c>
      <c r="P142" s="11">
        <v>0.45100000000000001</v>
      </c>
      <c r="Q142" s="11">
        <v>0.44290000000000002</v>
      </c>
      <c r="S142" s="74"/>
      <c r="U142" s="89">
        <v>1.2</v>
      </c>
      <c r="V142" s="12">
        <v>1</v>
      </c>
      <c r="W142" s="93">
        <v>0.51580000000000004</v>
      </c>
      <c r="X142" s="12">
        <v>0.46429999999999999</v>
      </c>
      <c r="Y142" s="12">
        <v>0.43630000000000002</v>
      </c>
      <c r="Z142" s="12">
        <v>0.41170000000000001</v>
      </c>
      <c r="AA142" s="94">
        <v>0.40210000000000001</v>
      </c>
      <c r="AG142" s="74"/>
    </row>
    <row r="143" spans="1:33">
      <c r="A143" s="72">
        <v>3</v>
      </c>
      <c r="B143" s="11">
        <v>0.46879999999999999</v>
      </c>
      <c r="C143" s="11">
        <v>0.4491</v>
      </c>
      <c r="D143" s="11">
        <v>0.44290000000000002</v>
      </c>
      <c r="E143" s="11">
        <v>0.44290000000000002</v>
      </c>
      <c r="F143" s="11">
        <v>0.44290000000000002</v>
      </c>
      <c r="G143" s="11">
        <v>0.44290000000000002</v>
      </c>
      <c r="I143" s="74"/>
      <c r="J143" s="75"/>
      <c r="K143" s="11">
        <v>3</v>
      </c>
      <c r="L143" s="11">
        <v>0.50839999999999996</v>
      </c>
      <c r="M143" s="11">
        <v>0.47149999999999997</v>
      </c>
      <c r="N143" s="11" t="s">
        <v>100</v>
      </c>
      <c r="O143" s="11">
        <v>0.46550000000000002</v>
      </c>
      <c r="P143" s="11">
        <v>0.45040000000000002</v>
      </c>
      <c r="Q143" s="11">
        <v>0.44290000000000002</v>
      </c>
      <c r="S143" s="74"/>
      <c r="U143" s="89">
        <v>1.2</v>
      </c>
      <c r="V143" s="12">
        <v>1.2</v>
      </c>
      <c r="W143" s="93">
        <v>0.50919999999999999</v>
      </c>
      <c r="X143" s="12">
        <v>0.46060000000000001</v>
      </c>
      <c r="Y143" s="12">
        <v>0.43419999999999997</v>
      </c>
      <c r="Z143" s="12">
        <v>0.41099999999999998</v>
      </c>
      <c r="AA143" s="94">
        <v>0.40179999999999999</v>
      </c>
      <c r="AG143" s="74"/>
    </row>
    <row r="144" spans="1:33" ht="15.75" thickBot="1">
      <c r="A144" s="98"/>
      <c r="B144" s="99"/>
      <c r="C144" s="99"/>
      <c r="D144" s="99"/>
      <c r="E144" s="99"/>
      <c r="F144" s="99"/>
      <c r="G144" s="99"/>
      <c r="H144" s="99"/>
      <c r="I144" s="100"/>
      <c r="J144" s="98"/>
      <c r="K144" s="99"/>
      <c r="L144" s="99"/>
      <c r="M144" s="99"/>
      <c r="N144" s="99"/>
      <c r="O144" s="99"/>
      <c r="P144" s="99"/>
      <c r="Q144" s="99"/>
      <c r="R144" s="99"/>
      <c r="S144" s="100"/>
      <c r="U144" s="89">
        <v>1.2</v>
      </c>
      <c r="V144" s="12">
        <v>1.4</v>
      </c>
      <c r="W144" s="93">
        <v>0.50270000000000004</v>
      </c>
      <c r="X144" s="12">
        <v>0.45689999999999997</v>
      </c>
      <c r="Y144" s="12">
        <v>0.43209999999999998</v>
      </c>
      <c r="Z144" s="12">
        <v>0.4103</v>
      </c>
      <c r="AA144" s="94">
        <v>0.40150000000000002</v>
      </c>
      <c r="AG144" s="74"/>
    </row>
    <row r="145" spans="21:33">
      <c r="U145" s="89">
        <v>1.2</v>
      </c>
      <c r="V145" s="12">
        <v>1.6</v>
      </c>
      <c r="W145" s="93">
        <v>0.49609999999999999</v>
      </c>
      <c r="X145" s="12">
        <v>0.45319999999999999</v>
      </c>
      <c r="Y145" s="12">
        <v>0.43</v>
      </c>
      <c r="Z145" s="12">
        <v>0.40960000000000002</v>
      </c>
      <c r="AA145" s="94">
        <v>0.4012</v>
      </c>
      <c r="AG145" s="74"/>
    </row>
    <row r="146" spans="21:33">
      <c r="U146" s="89">
        <v>1.2</v>
      </c>
      <c r="V146" s="12">
        <v>1.8</v>
      </c>
      <c r="W146" s="95">
        <v>0.48959999999999998</v>
      </c>
      <c r="X146" s="96">
        <v>0.44950000000000001</v>
      </c>
      <c r="Y146" s="96">
        <v>0.4279</v>
      </c>
      <c r="Z146" s="96">
        <v>0.40889999999999999</v>
      </c>
      <c r="AA146" s="97">
        <v>0.40089999999999998</v>
      </c>
      <c r="AG146" s="74"/>
    </row>
    <row r="147" spans="21:33">
      <c r="U147" s="75">
        <v>1.4</v>
      </c>
      <c r="V147">
        <v>0.2</v>
      </c>
      <c r="W147" s="82">
        <v>0.51070000000000004</v>
      </c>
      <c r="X147" s="83">
        <v>0.46210000000000001</v>
      </c>
      <c r="Y147" s="83">
        <v>0.42199999999999999</v>
      </c>
      <c r="Z147" s="83">
        <v>0.40550000000000003</v>
      </c>
      <c r="AA147" s="84">
        <v>0.39689999999999998</v>
      </c>
      <c r="AG147" s="74"/>
    </row>
    <row r="148" spans="21:33">
      <c r="U148" s="75">
        <v>1.4</v>
      </c>
      <c r="V148">
        <v>0.4</v>
      </c>
      <c r="W148" s="85">
        <v>0.50580000000000003</v>
      </c>
      <c r="X148">
        <v>0.4592</v>
      </c>
      <c r="Y148">
        <v>0.42099999999999999</v>
      </c>
      <c r="Z148">
        <v>0.40510000000000002</v>
      </c>
      <c r="AA148" s="86">
        <v>0.39689999999999998</v>
      </c>
      <c r="AG148" s="74"/>
    </row>
    <row r="149" spans="21:33">
      <c r="U149" s="75">
        <v>1.4</v>
      </c>
      <c r="V149">
        <v>0.6</v>
      </c>
      <c r="W149" s="85">
        <v>0.50080000000000002</v>
      </c>
      <c r="X149">
        <v>0.45629999999999998</v>
      </c>
      <c r="Y149">
        <v>0.42</v>
      </c>
      <c r="Z149">
        <v>0.4047</v>
      </c>
      <c r="AA149" s="86">
        <v>0.39689999999999998</v>
      </c>
      <c r="AG149" s="74"/>
    </row>
    <row r="150" spans="21:33">
      <c r="U150" s="75">
        <v>1.4</v>
      </c>
      <c r="V150">
        <v>0.8</v>
      </c>
      <c r="W150" s="85">
        <v>0.49590000000000001</v>
      </c>
      <c r="X150">
        <v>0.45350000000000001</v>
      </c>
      <c r="Y150">
        <v>0.41899999999999998</v>
      </c>
      <c r="Z150">
        <v>0.40429999999999999</v>
      </c>
      <c r="AA150" s="86">
        <v>0.39689999999999998</v>
      </c>
      <c r="AG150" s="74"/>
    </row>
    <row r="151" spans="21:33">
      <c r="U151" s="75">
        <v>1.4</v>
      </c>
      <c r="V151">
        <v>1</v>
      </c>
      <c r="W151" s="85">
        <v>0.49099999999999999</v>
      </c>
      <c r="X151">
        <v>0.4506</v>
      </c>
      <c r="Y151">
        <v>0.41799999999999998</v>
      </c>
      <c r="Z151">
        <v>0.40389999999999998</v>
      </c>
      <c r="AA151" s="86">
        <v>0.39689999999999998</v>
      </c>
      <c r="AG151" s="74"/>
    </row>
    <row r="152" spans="21:33">
      <c r="U152" s="75">
        <v>1.4</v>
      </c>
      <c r="V152">
        <v>1.2</v>
      </c>
      <c r="W152" s="85">
        <v>0.48599999999999999</v>
      </c>
      <c r="X152">
        <v>0.44769999999999999</v>
      </c>
      <c r="Y152">
        <v>0.41699999999999998</v>
      </c>
      <c r="Z152">
        <v>0.40350000000000003</v>
      </c>
      <c r="AA152" s="86">
        <v>0.39689999999999998</v>
      </c>
      <c r="AG152" s="74"/>
    </row>
    <row r="153" spans="21:33">
      <c r="U153" s="75">
        <v>1.4</v>
      </c>
      <c r="V153">
        <v>1.4</v>
      </c>
      <c r="W153" s="85">
        <v>0.48110000000000003</v>
      </c>
      <c r="X153">
        <v>0.44490000000000002</v>
      </c>
      <c r="Y153">
        <v>0.41599999999999998</v>
      </c>
      <c r="Z153">
        <v>0.40310000000000001</v>
      </c>
      <c r="AA153" s="86">
        <v>0.39689999999999998</v>
      </c>
      <c r="AG153" s="74"/>
    </row>
    <row r="154" spans="21:33">
      <c r="U154" s="75">
        <v>1.4</v>
      </c>
      <c r="V154" s="12" t="s">
        <v>103</v>
      </c>
      <c r="W154" s="85">
        <v>0.47620000000000001</v>
      </c>
      <c r="X154">
        <v>0.442</v>
      </c>
      <c r="Y154">
        <v>0.41499999999999998</v>
      </c>
      <c r="Z154">
        <v>0.40279999999999999</v>
      </c>
      <c r="AA154" s="86">
        <v>0.39689999999999998</v>
      </c>
      <c r="AG154" s="74"/>
    </row>
    <row r="155" spans="21:33">
      <c r="U155" s="75">
        <v>1.4</v>
      </c>
      <c r="V155">
        <v>1.8</v>
      </c>
      <c r="W155" s="13">
        <v>0.47120000000000001</v>
      </c>
      <c r="X155" s="14">
        <v>0.43909999999999999</v>
      </c>
      <c r="Y155" s="14">
        <v>0.41399999999999998</v>
      </c>
      <c r="Z155" s="14">
        <v>0.40239999999999998</v>
      </c>
      <c r="AA155" s="15">
        <v>0.39689999999999998</v>
      </c>
      <c r="AG155" s="74"/>
    </row>
    <row r="156" spans="21:33">
      <c r="U156" s="75">
        <v>1.6</v>
      </c>
      <c r="V156">
        <v>0.2</v>
      </c>
      <c r="W156" s="82">
        <v>0.49509999999999998</v>
      </c>
      <c r="X156" s="83">
        <v>0.4451</v>
      </c>
      <c r="Y156" s="83">
        <v>0.41170000000000001</v>
      </c>
      <c r="Z156" s="83">
        <v>0.39979999999999999</v>
      </c>
      <c r="AA156" s="84">
        <v>0.39629999999999999</v>
      </c>
      <c r="AG156" s="74"/>
    </row>
    <row r="157" spans="21:33">
      <c r="U157" s="75">
        <v>1.6</v>
      </c>
      <c r="V157">
        <v>0.4</v>
      </c>
      <c r="W157" s="85">
        <v>0.49070000000000003</v>
      </c>
      <c r="X157">
        <v>0.44309999999999999</v>
      </c>
      <c r="Y157">
        <v>0.41099999999999998</v>
      </c>
      <c r="Z157">
        <v>0.3997</v>
      </c>
      <c r="AA157" s="86">
        <v>0.39629999999999999</v>
      </c>
      <c r="AG157" s="74"/>
    </row>
    <row r="158" spans="21:33">
      <c r="U158" s="75">
        <v>1.6</v>
      </c>
      <c r="V158">
        <v>0.6</v>
      </c>
      <c r="W158" s="85">
        <v>0.48630000000000001</v>
      </c>
      <c r="X158">
        <v>0.441</v>
      </c>
      <c r="Y158">
        <v>0.4103</v>
      </c>
      <c r="Z158">
        <v>0.39960000000000001</v>
      </c>
      <c r="AA158" s="86">
        <v>0.39629999999999999</v>
      </c>
      <c r="AG158" s="74"/>
    </row>
    <row r="159" spans="21:33">
      <c r="U159" s="75">
        <v>1.6</v>
      </c>
      <c r="V159">
        <v>0.8</v>
      </c>
      <c r="W159" s="85">
        <v>0.48199999999999998</v>
      </c>
      <c r="X159">
        <v>0.439</v>
      </c>
      <c r="Y159">
        <v>0.4098</v>
      </c>
      <c r="Z159">
        <v>0.39950000000000002</v>
      </c>
      <c r="AA159" s="86">
        <v>0.39629999999999999</v>
      </c>
      <c r="AG159" s="74"/>
    </row>
    <row r="160" spans="21:33">
      <c r="U160" s="75">
        <v>1.6</v>
      </c>
      <c r="V160">
        <v>1</v>
      </c>
      <c r="W160" s="85">
        <v>0.47760000000000002</v>
      </c>
      <c r="X160">
        <v>0.43690000000000001</v>
      </c>
      <c r="Y160">
        <v>0.40889999999999999</v>
      </c>
      <c r="Z160">
        <v>0.39939999999999998</v>
      </c>
      <c r="AA160" s="86">
        <v>0.39629999999999999</v>
      </c>
      <c r="AG160" s="74"/>
    </row>
    <row r="161" spans="21:33">
      <c r="U161" s="75">
        <v>1.6</v>
      </c>
      <c r="V161">
        <v>1.2</v>
      </c>
      <c r="W161" s="85">
        <v>0.47320000000000001</v>
      </c>
      <c r="X161">
        <v>0.43490000000000001</v>
      </c>
      <c r="Y161">
        <v>0.4083</v>
      </c>
      <c r="Z161">
        <v>0.39929999999999999</v>
      </c>
      <c r="AA161" s="86">
        <v>0.39629999999999999</v>
      </c>
      <c r="AG161" s="74"/>
    </row>
    <row r="162" spans="21:33">
      <c r="U162" s="75">
        <v>1.6</v>
      </c>
      <c r="V162">
        <v>1.4</v>
      </c>
      <c r="W162" s="85">
        <v>0.46879999999999999</v>
      </c>
      <c r="X162">
        <v>0.43290000000000001</v>
      </c>
      <c r="Y162">
        <v>0.40760000000000002</v>
      </c>
      <c r="Z162">
        <v>0.3992</v>
      </c>
      <c r="AA162" s="86">
        <v>0.39629999999999999</v>
      </c>
      <c r="AG162" s="74"/>
    </row>
    <row r="163" spans="21:33">
      <c r="U163" s="75">
        <v>1.6</v>
      </c>
      <c r="V163">
        <v>1.6</v>
      </c>
      <c r="W163" s="85">
        <v>0.46439999999999998</v>
      </c>
      <c r="X163">
        <v>0.43080000000000002</v>
      </c>
      <c r="Y163">
        <v>0.40689999999999998</v>
      </c>
      <c r="Z163">
        <v>0.39910000000000001</v>
      </c>
      <c r="AA163" s="86">
        <v>0.39629999999999999</v>
      </c>
      <c r="AG163" s="74"/>
    </row>
    <row r="164" spans="21:33">
      <c r="U164" s="75">
        <v>1.6</v>
      </c>
      <c r="V164">
        <v>1.8</v>
      </c>
      <c r="W164" s="13">
        <v>0.46</v>
      </c>
      <c r="X164" s="14">
        <v>0.42880000000000001</v>
      </c>
      <c r="Y164" s="14">
        <v>0.40620000000000001</v>
      </c>
      <c r="Z164" s="14">
        <v>0.39900000000000002</v>
      </c>
      <c r="AA164" s="15">
        <v>0.39629999999999999</v>
      </c>
      <c r="AG164" s="74"/>
    </row>
    <row r="165" spans="21:33">
      <c r="U165" s="75">
        <v>1.8</v>
      </c>
      <c r="V165">
        <v>0.2</v>
      </c>
      <c r="W165" s="82">
        <v>0.4844</v>
      </c>
      <c r="X165" s="83">
        <v>0.42809999999999998</v>
      </c>
      <c r="Y165" s="83">
        <v>0.40749999999999997</v>
      </c>
      <c r="Z165" s="83">
        <v>0.39629999999999999</v>
      </c>
      <c r="AA165" s="84">
        <v>0.39629999999999999</v>
      </c>
      <c r="AG165" s="74"/>
    </row>
    <row r="166" spans="21:33">
      <c r="U166" s="75">
        <v>1.8</v>
      </c>
      <c r="V166">
        <v>0.4</v>
      </c>
      <c r="W166" s="85">
        <v>0.48049999999999998</v>
      </c>
      <c r="X166">
        <v>0.4269</v>
      </c>
      <c r="Y166">
        <v>0.40699999999999997</v>
      </c>
      <c r="Z166">
        <v>0.39629999999999999</v>
      </c>
      <c r="AA166" s="86">
        <v>0.39629999999999999</v>
      </c>
      <c r="AG166" s="74"/>
    </row>
    <row r="167" spans="21:33">
      <c r="U167" s="75">
        <v>1.8</v>
      </c>
      <c r="V167">
        <v>0.6</v>
      </c>
      <c r="W167" s="85">
        <v>0.47670000000000001</v>
      </c>
      <c r="X167">
        <v>0.42570000000000002</v>
      </c>
      <c r="Y167">
        <v>0.70650000000000002</v>
      </c>
      <c r="Z167">
        <v>0.39629999999999999</v>
      </c>
      <c r="AA167" s="86">
        <v>0.39629999999999999</v>
      </c>
      <c r="AG167" s="74"/>
    </row>
    <row r="168" spans="21:33">
      <c r="U168" s="75">
        <v>1.8</v>
      </c>
      <c r="V168">
        <v>0.8</v>
      </c>
      <c r="W168" s="85">
        <v>0.4728</v>
      </c>
      <c r="X168">
        <v>0.42449999999999999</v>
      </c>
      <c r="Y168">
        <v>0.40610000000000002</v>
      </c>
      <c r="Z168">
        <v>0.39629999999999999</v>
      </c>
      <c r="AA168" s="86">
        <v>0.39629999999999999</v>
      </c>
      <c r="AG168" s="74"/>
    </row>
    <row r="169" spans="21:33">
      <c r="U169" s="75">
        <v>1.8</v>
      </c>
      <c r="V169">
        <v>1</v>
      </c>
      <c r="W169" s="85">
        <v>0.46899999999999997</v>
      </c>
      <c r="X169">
        <v>0.42330000000000001</v>
      </c>
      <c r="Y169">
        <v>0.40560000000000002</v>
      </c>
      <c r="Z169">
        <v>0.39629999999999999</v>
      </c>
      <c r="AA169" s="86">
        <v>0.39629999999999999</v>
      </c>
      <c r="AG169" s="74"/>
    </row>
    <row r="170" spans="21:33">
      <c r="U170" s="75">
        <v>1.8</v>
      </c>
      <c r="V170">
        <v>1.2</v>
      </c>
      <c r="W170" s="85">
        <v>0.46510000000000001</v>
      </c>
      <c r="X170">
        <v>0.42209999999999998</v>
      </c>
      <c r="Y170">
        <v>0.40510000000000002</v>
      </c>
      <c r="Z170">
        <v>0.39629999999999999</v>
      </c>
      <c r="AA170" s="86">
        <v>0.39629999999999999</v>
      </c>
      <c r="AG170" s="74"/>
    </row>
    <row r="171" spans="21:33">
      <c r="U171" s="75">
        <v>1.8</v>
      </c>
      <c r="V171">
        <v>1.4</v>
      </c>
      <c r="W171" s="85">
        <v>0.46129999999999999</v>
      </c>
      <c r="X171">
        <v>0.42080000000000001</v>
      </c>
      <c r="Y171">
        <v>0.50470000000000004</v>
      </c>
      <c r="Z171">
        <v>0.39629999999999999</v>
      </c>
      <c r="AA171" s="86">
        <v>0.39629999999999999</v>
      </c>
      <c r="AG171" s="74"/>
    </row>
    <row r="172" spans="21:33">
      <c r="U172" s="75">
        <v>1.8</v>
      </c>
      <c r="V172">
        <v>1.6</v>
      </c>
      <c r="W172" s="85">
        <v>0.45739999999999997</v>
      </c>
      <c r="X172">
        <v>0.41959999999999997</v>
      </c>
      <c r="Y172">
        <v>0.4042</v>
      </c>
      <c r="Z172">
        <v>0.39629999999999999</v>
      </c>
      <c r="AA172" s="86">
        <v>0.39629999999999999</v>
      </c>
      <c r="AG172" s="74"/>
    </row>
    <row r="173" spans="21:33">
      <c r="U173" s="75">
        <v>1.8</v>
      </c>
      <c r="V173">
        <v>1.8</v>
      </c>
      <c r="W173" s="13">
        <v>0.4536</v>
      </c>
      <c r="X173" s="14">
        <v>0.41839999999999999</v>
      </c>
      <c r="Y173" s="14">
        <v>0.4037</v>
      </c>
      <c r="Z173" s="14">
        <v>0.39629999999999999</v>
      </c>
      <c r="AA173" s="15">
        <v>0.39629999999999999</v>
      </c>
      <c r="AG173" s="74"/>
    </row>
    <row r="174" spans="21:33" ht="15.75" thickBot="1">
      <c r="U174" s="98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100"/>
    </row>
    <row r="175" spans="21:33">
      <c r="U175" s="87" t="s">
        <v>105</v>
      </c>
      <c r="V175" s="12"/>
      <c r="W175" s="76"/>
      <c r="AG175" s="74"/>
    </row>
    <row r="176" spans="21:33">
      <c r="U176" s="72" t="s">
        <v>102</v>
      </c>
      <c r="V176" s="12"/>
      <c r="W176" s="76"/>
      <c r="AG176" s="74"/>
    </row>
    <row r="177" spans="21:33">
      <c r="U177" s="77" t="s">
        <v>92</v>
      </c>
      <c r="V177" s="12"/>
      <c r="W177" s="76"/>
      <c r="AG177" s="74"/>
    </row>
    <row r="178" spans="21:33">
      <c r="U178" s="75"/>
      <c r="AG178" s="74"/>
    </row>
    <row r="179" spans="21:33">
      <c r="U179" s="72" t="s">
        <v>22</v>
      </c>
      <c r="V179" s="80" t="s">
        <v>23</v>
      </c>
      <c r="W179" s="79">
        <v>0</v>
      </c>
      <c r="X179" s="79">
        <v>10</v>
      </c>
      <c r="Y179" s="79">
        <v>20</v>
      </c>
      <c r="Z179" s="79">
        <v>30</v>
      </c>
      <c r="AA179" s="79">
        <v>40</v>
      </c>
      <c r="AB179" s="73" t="s">
        <v>87</v>
      </c>
      <c r="AG179" s="74"/>
    </row>
    <row r="180" spans="21:33">
      <c r="U180" s="89">
        <v>0.2</v>
      </c>
      <c r="V180" s="12">
        <v>0.2</v>
      </c>
      <c r="W180" s="90">
        <v>0.80189999999999995</v>
      </c>
      <c r="X180" s="91">
        <v>0.78859999999999997</v>
      </c>
      <c r="Y180" s="91">
        <v>0.77880000000000005</v>
      </c>
      <c r="Z180" s="91">
        <v>0.77270000000000005</v>
      </c>
      <c r="AA180" s="92">
        <v>0.77049999999999996</v>
      </c>
      <c r="AG180" s="74"/>
    </row>
    <row r="181" spans="21:33">
      <c r="U181" s="89">
        <v>0.2</v>
      </c>
      <c r="V181" s="12">
        <v>0.4</v>
      </c>
      <c r="W181" s="93">
        <v>0.74390000000000001</v>
      </c>
      <c r="X181" s="12">
        <v>0.73309999999999997</v>
      </c>
      <c r="Y181" s="12">
        <v>0.72499999999999998</v>
      </c>
      <c r="Z181" s="12">
        <v>0.7198</v>
      </c>
      <c r="AA181" s="94">
        <v>0.71779999999999999</v>
      </c>
      <c r="AG181" s="74"/>
    </row>
    <row r="182" spans="21:33">
      <c r="U182" s="89">
        <v>0.2</v>
      </c>
      <c r="V182" s="12">
        <v>0.6</v>
      </c>
      <c r="W182" s="93">
        <v>0.69440000000000002</v>
      </c>
      <c r="X182" s="12">
        <v>0.68569999999999998</v>
      </c>
      <c r="Y182" s="12">
        <v>0.67900000000000005</v>
      </c>
      <c r="Z182" s="12">
        <v>0.61460000000000004</v>
      </c>
      <c r="AA182" s="94">
        <v>0.67269999999999996</v>
      </c>
      <c r="AG182" s="74"/>
    </row>
    <row r="183" spans="21:33">
      <c r="U183" s="89">
        <v>0.2</v>
      </c>
      <c r="V183" s="12">
        <v>0.8</v>
      </c>
      <c r="W183" s="93">
        <v>0.6452</v>
      </c>
      <c r="X183" s="12">
        <v>0.63839999999999997</v>
      </c>
      <c r="Y183" s="12">
        <v>0.63319999999999999</v>
      </c>
      <c r="Z183" s="12">
        <v>0.62980000000000003</v>
      </c>
      <c r="AA183" s="94">
        <v>0.62809999999999999</v>
      </c>
      <c r="AG183" s="74"/>
    </row>
    <row r="184" spans="21:33">
      <c r="U184" s="89">
        <v>0.2</v>
      </c>
      <c r="V184" s="12">
        <v>1</v>
      </c>
      <c r="W184" s="93">
        <v>0.60240000000000005</v>
      </c>
      <c r="X184" s="12">
        <v>0.59730000000000005</v>
      </c>
      <c r="Y184" s="12">
        <v>0.59350000000000003</v>
      </c>
      <c r="Z184" s="12">
        <v>0.59089999999999998</v>
      </c>
      <c r="AA184" s="94">
        <v>0.5897</v>
      </c>
      <c r="AG184" s="74"/>
    </row>
    <row r="185" spans="21:33">
      <c r="U185" s="89">
        <v>0.2</v>
      </c>
      <c r="V185" s="12">
        <v>1.2</v>
      </c>
      <c r="W185" s="93">
        <v>0.59260000000000002</v>
      </c>
      <c r="X185" s="12">
        <v>0.58799999999999997</v>
      </c>
      <c r="Y185" s="12">
        <v>0.58440000000000003</v>
      </c>
      <c r="Z185" s="12">
        <v>0.58199999999999996</v>
      </c>
      <c r="AA185" s="94">
        <v>0.58089999999999997</v>
      </c>
      <c r="AG185" s="74"/>
    </row>
    <row r="186" spans="21:33">
      <c r="U186" s="89">
        <v>0.2</v>
      </c>
      <c r="V186" s="12">
        <v>1.4</v>
      </c>
      <c r="W186" s="93">
        <v>0.58289999999999997</v>
      </c>
      <c r="X186" s="12">
        <v>0.5786</v>
      </c>
      <c r="Y186" s="12">
        <v>0.57540000000000002</v>
      </c>
      <c r="Z186" s="12">
        <v>0.57320000000000004</v>
      </c>
      <c r="AA186" s="94">
        <v>0.57220000000000004</v>
      </c>
      <c r="AG186" s="74"/>
    </row>
    <row r="187" spans="21:33">
      <c r="U187" s="89">
        <v>0.2</v>
      </c>
      <c r="V187" s="12" t="s">
        <v>103</v>
      </c>
      <c r="W187" s="93">
        <v>0.57320000000000004</v>
      </c>
      <c r="X187" s="12">
        <v>0.56930000000000003</v>
      </c>
      <c r="Y187" s="12">
        <v>0.56630000000000003</v>
      </c>
      <c r="Z187" s="12">
        <v>0.56440000000000001</v>
      </c>
      <c r="AA187" s="94">
        <v>0.5635</v>
      </c>
      <c r="AG187" s="74"/>
    </row>
    <row r="188" spans="21:33">
      <c r="U188" s="89">
        <v>0.2</v>
      </c>
      <c r="V188" s="12">
        <v>1.8</v>
      </c>
      <c r="W188" s="95">
        <v>0.56340000000000001</v>
      </c>
      <c r="X188" s="96">
        <v>0.55989999999999995</v>
      </c>
      <c r="Y188" s="96">
        <v>0.55730000000000002</v>
      </c>
      <c r="Z188" s="96">
        <v>0.55549999999999999</v>
      </c>
      <c r="AA188" s="97">
        <v>0.55479999999999996</v>
      </c>
      <c r="AG188" s="74"/>
    </row>
    <row r="189" spans="21:33">
      <c r="U189" s="89">
        <v>0.4</v>
      </c>
      <c r="V189" s="12">
        <v>0.2</v>
      </c>
      <c r="W189" s="90">
        <v>0.71379999999999999</v>
      </c>
      <c r="X189" s="91">
        <v>0.68979999999999997</v>
      </c>
      <c r="Y189" s="91">
        <v>0.67090000000000005</v>
      </c>
      <c r="Z189" s="91">
        <v>0.6573</v>
      </c>
      <c r="AA189" s="92">
        <v>0.64939999999999998</v>
      </c>
      <c r="AG189" s="74"/>
    </row>
    <row r="190" spans="21:33">
      <c r="U190" s="89">
        <v>0.4</v>
      </c>
      <c r="V190" s="12">
        <v>0.4</v>
      </c>
      <c r="W190" s="93">
        <v>0.6724</v>
      </c>
      <c r="X190" s="12">
        <v>0.65269999999999995</v>
      </c>
      <c r="Y190" s="12">
        <v>0.6371</v>
      </c>
      <c r="Z190" s="12">
        <v>0.52580000000000005</v>
      </c>
      <c r="AA190" s="94">
        <v>0.61919999999999997</v>
      </c>
      <c r="AG190" s="74"/>
    </row>
    <row r="191" spans="21:33">
      <c r="U191" s="89">
        <v>0.4</v>
      </c>
      <c r="V191" s="12">
        <v>0.6</v>
      </c>
      <c r="W191" s="93">
        <v>0.63690000000000002</v>
      </c>
      <c r="X191" s="12">
        <v>0.62070000000000003</v>
      </c>
      <c r="Y191" s="12">
        <v>0.6079</v>
      </c>
      <c r="Z191" s="12">
        <v>0.59860000000000002</v>
      </c>
      <c r="AA191" s="94">
        <v>0.59330000000000005</v>
      </c>
      <c r="AG191" s="74"/>
    </row>
    <row r="192" spans="21:33">
      <c r="U192" s="89">
        <v>0.4</v>
      </c>
      <c r="V192" s="12">
        <v>0.8</v>
      </c>
      <c r="W192" s="93">
        <v>0.60129999999999995</v>
      </c>
      <c r="X192" s="12">
        <v>0.5887</v>
      </c>
      <c r="Y192" s="12">
        <v>0.57869999999999999</v>
      </c>
      <c r="Z192" s="12">
        <v>0.57150000000000001</v>
      </c>
      <c r="AA192" s="94">
        <v>0.56730000000000003</v>
      </c>
      <c r="AG192" s="74"/>
    </row>
    <row r="193" spans="21:33">
      <c r="U193" s="89">
        <v>0.4</v>
      </c>
      <c r="V193" s="12">
        <v>1</v>
      </c>
      <c r="W193" s="93">
        <v>0.56879999999999997</v>
      </c>
      <c r="X193" s="12">
        <v>0.55930000000000002</v>
      </c>
      <c r="Y193" s="12">
        <v>0.55189999999999995</v>
      </c>
      <c r="Z193" s="12">
        <v>0.54659999999999997</v>
      </c>
      <c r="AA193" s="94">
        <v>0.54359999999999997</v>
      </c>
      <c r="AG193" s="74"/>
    </row>
    <row r="194" spans="21:33">
      <c r="U194" s="89">
        <v>0.4</v>
      </c>
      <c r="V194" s="12">
        <v>1.2</v>
      </c>
      <c r="W194" s="93">
        <v>0.56130000000000002</v>
      </c>
      <c r="X194" s="12">
        <v>0.5524</v>
      </c>
      <c r="Y194" s="12">
        <v>0.54549999999999998</v>
      </c>
      <c r="Z194" s="12">
        <v>0.54069999999999996</v>
      </c>
      <c r="AA194" s="94">
        <v>0.53800000000000003</v>
      </c>
      <c r="AG194" s="74"/>
    </row>
    <row r="195" spans="21:33">
      <c r="U195" s="89">
        <v>0.4</v>
      </c>
      <c r="V195" s="12">
        <v>1.4</v>
      </c>
      <c r="W195" s="93">
        <v>0.55369999999999997</v>
      </c>
      <c r="X195" s="12">
        <v>0.54559999999999997</v>
      </c>
      <c r="Y195" s="12">
        <v>0.53920000000000001</v>
      </c>
      <c r="Z195" s="12">
        <v>0.53480000000000005</v>
      </c>
      <c r="AA195" s="94">
        <v>0.53249999999999997</v>
      </c>
      <c r="AG195" s="74"/>
    </row>
    <row r="196" spans="21:33">
      <c r="U196" s="89">
        <v>0.4</v>
      </c>
      <c r="V196" s="12">
        <v>1.6</v>
      </c>
      <c r="W196" s="93">
        <v>0.54620000000000002</v>
      </c>
      <c r="X196" s="12">
        <v>0.53869999999999996</v>
      </c>
      <c r="Y196" s="12">
        <v>0.53290000000000004</v>
      </c>
      <c r="Z196" s="12">
        <v>0.52900000000000003</v>
      </c>
      <c r="AA196" s="94">
        <v>0.52700000000000002</v>
      </c>
      <c r="AG196" s="74"/>
    </row>
    <row r="197" spans="21:33">
      <c r="U197" s="89">
        <v>0.4</v>
      </c>
      <c r="V197" s="12">
        <v>1.8</v>
      </c>
      <c r="W197" s="95">
        <v>0.53859999999999997</v>
      </c>
      <c r="X197" s="96">
        <v>0.53180000000000005</v>
      </c>
      <c r="Y197" s="96">
        <v>0.52659999999999996</v>
      </c>
      <c r="Z197" s="96">
        <v>0.52310000000000001</v>
      </c>
      <c r="AA197" s="97">
        <v>0.52139999999999997</v>
      </c>
      <c r="AG197" s="74"/>
    </row>
    <row r="198" spans="21:33">
      <c r="U198" s="89">
        <v>0.6</v>
      </c>
      <c r="V198" s="12">
        <v>0.2</v>
      </c>
      <c r="W198" s="90">
        <v>0.64790000000000003</v>
      </c>
      <c r="X198" s="91">
        <v>0.61860000000000004</v>
      </c>
      <c r="Y198" s="91">
        <v>0.59509999999999996</v>
      </c>
      <c r="Z198" s="91">
        <v>0.5766</v>
      </c>
      <c r="AA198" s="92">
        <v>0.56359999999999999</v>
      </c>
      <c r="AG198" s="74"/>
    </row>
    <row r="199" spans="21:33">
      <c r="U199" s="89">
        <v>0.6</v>
      </c>
      <c r="V199" s="12">
        <v>0.4</v>
      </c>
      <c r="W199" s="93">
        <v>0.61780000000000002</v>
      </c>
      <c r="X199" s="12">
        <v>0.59340000000000004</v>
      </c>
      <c r="Y199" s="12">
        <v>0.57410000000000005</v>
      </c>
      <c r="Z199" s="12">
        <v>0.55879999999999996</v>
      </c>
      <c r="AA199" s="94">
        <v>0.54810000000000003</v>
      </c>
      <c r="AG199" s="74"/>
    </row>
    <row r="200" spans="21:33">
      <c r="U200" s="89">
        <v>0.6</v>
      </c>
      <c r="V200" s="12">
        <v>0.6</v>
      </c>
      <c r="W200" s="93">
        <v>0.59199999999999997</v>
      </c>
      <c r="X200" s="12">
        <v>0.57179999999999997</v>
      </c>
      <c r="Y200" s="12">
        <v>0.55600000000000005</v>
      </c>
      <c r="Z200" s="12">
        <v>0.54349999999999998</v>
      </c>
      <c r="AA200" s="94">
        <v>0.53480000000000005</v>
      </c>
      <c r="AG200" s="74"/>
    </row>
    <row r="201" spans="21:33">
      <c r="U201" s="89">
        <v>0.6</v>
      </c>
      <c r="V201" s="12">
        <v>0.8</v>
      </c>
      <c r="W201" s="93">
        <v>0.56630000000000003</v>
      </c>
      <c r="X201" s="12">
        <v>0.55020000000000002</v>
      </c>
      <c r="Y201" s="12">
        <v>0.53790000000000004</v>
      </c>
      <c r="Z201" s="12">
        <v>0.5282</v>
      </c>
      <c r="AA201" s="94">
        <v>0.52139999999999997</v>
      </c>
      <c r="AG201" s="74"/>
    </row>
    <row r="202" spans="21:33">
      <c r="U202" s="89">
        <v>0.6</v>
      </c>
      <c r="V202" s="12">
        <v>1</v>
      </c>
      <c r="W202" s="93">
        <v>0.54159999999999997</v>
      </c>
      <c r="X202" s="12">
        <v>0.52939999999999998</v>
      </c>
      <c r="Y202" s="12">
        <v>0.52039999999999997</v>
      </c>
      <c r="Z202" s="12">
        <v>0.51339999999999997</v>
      </c>
      <c r="AA202" s="94">
        <v>0.50849999999999995</v>
      </c>
      <c r="AG202" s="74"/>
    </row>
    <row r="203" spans="21:33">
      <c r="U203" s="89">
        <v>0.6</v>
      </c>
      <c r="V203" s="12">
        <v>1.2</v>
      </c>
      <c r="W203" s="93">
        <v>0.5353</v>
      </c>
      <c r="X203" s="12">
        <v>0.52400000000000002</v>
      </c>
      <c r="Y203" s="12">
        <v>0.51590000000000003</v>
      </c>
      <c r="Z203" s="12">
        <v>0.50949999999999995</v>
      </c>
      <c r="AA203" s="94">
        <v>0.50509999999999999</v>
      </c>
      <c r="AG203" s="74"/>
    </row>
    <row r="204" spans="21:33">
      <c r="U204" s="89">
        <v>0.6</v>
      </c>
      <c r="V204" s="12">
        <v>1.4</v>
      </c>
      <c r="W204" s="93">
        <v>0.52890000000000004</v>
      </c>
      <c r="X204" s="12">
        <v>0.51859999999999995</v>
      </c>
      <c r="Y204" s="12">
        <v>0.51129999999999998</v>
      </c>
      <c r="Z204" s="12">
        <v>0.50560000000000005</v>
      </c>
      <c r="AA204" s="94">
        <v>0.50180000000000002</v>
      </c>
      <c r="AG204" s="74"/>
    </row>
    <row r="205" spans="21:33">
      <c r="U205" s="89">
        <v>0.6</v>
      </c>
      <c r="V205" s="12">
        <v>1.6</v>
      </c>
      <c r="W205" s="93">
        <v>0.52249999999999996</v>
      </c>
      <c r="X205" s="12">
        <v>0.51319999999999999</v>
      </c>
      <c r="Y205" s="12">
        <v>0.50670000000000004</v>
      </c>
      <c r="Z205" s="12">
        <v>0.50170000000000003</v>
      </c>
      <c r="AA205" s="94">
        <v>0.49840000000000001</v>
      </c>
      <c r="AG205" s="74"/>
    </row>
    <row r="206" spans="21:33">
      <c r="U206" s="89">
        <v>0.6</v>
      </c>
      <c r="V206" s="12">
        <v>1.8</v>
      </c>
      <c r="W206" s="95">
        <v>0.5161</v>
      </c>
      <c r="X206" s="96">
        <v>0.50780000000000003</v>
      </c>
      <c r="Y206" s="96">
        <v>0.50219999999999998</v>
      </c>
      <c r="Z206" s="96">
        <v>0.49790000000000001</v>
      </c>
      <c r="AA206" s="97">
        <v>0.495</v>
      </c>
      <c r="AG206" s="74"/>
    </row>
    <row r="207" spans="21:33">
      <c r="U207" s="89">
        <v>0.8</v>
      </c>
      <c r="V207" s="12">
        <v>0.2</v>
      </c>
      <c r="W207" s="90">
        <v>0.6089</v>
      </c>
      <c r="X207" s="91">
        <v>0.57189999999999996</v>
      </c>
      <c r="Y207" s="91">
        <v>0.54449999999999998</v>
      </c>
      <c r="Z207" s="91">
        <v>0.52700000000000002</v>
      </c>
      <c r="AA207" s="92">
        <v>0.51329999999999998</v>
      </c>
      <c r="AG207" s="74"/>
    </row>
    <row r="208" spans="21:33">
      <c r="U208" s="89">
        <v>0.8</v>
      </c>
      <c r="V208" s="12">
        <v>0.4</v>
      </c>
      <c r="W208" s="93">
        <v>0.58550000000000002</v>
      </c>
      <c r="X208" s="12">
        <v>0.55510000000000004</v>
      </c>
      <c r="Y208" s="12">
        <v>0.53280000000000005</v>
      </c>
      <c r="Z208" s="12">
        <v>0.51819999999999999</v>
      </c>
      <c r="AA208" s="94">
        <v>0.50670000000000004</v>
      </c>
      <c r="AG208" s="74"/>
    </row>
    <row r="209" spans="21:33">
      <c r="U209" s="89">
        <v>0.8</v>
      </c>
      <c r="V209" s="12">
        <v>0.6</v>
      </c>
      <c r="W209" s="93">
        <v>0.56520000000000004</v>
      </c>
      <c r="X209" s="12">
        <v>0.5403</v>
      </c>
      <c r="Y209" s="12">
        <v>0.52249999999999996</v>
      </c>
      <c r="Z209" s="12">
        <v>0.51039999999999996</v>
      </c>
      <c r="AA209" s="94">
        <v>0.501</v>
      </c>
      <c r="AG209" s="74"/>
    </row>
    <row r="210" spans="21:33">
      <c r="U210" s="89">
        <v>0.8</v>
      </c>
      <c r="V210" s="12">
        <v>0.8</v>
      </c>
      <c r="W210" s="93">
        <v>0.54490000000000005</v>
      </c>
      <c r="X210" s="12">
        <v>0.52549999999999997</v>
      </c>
      <c r="Y210" s="12">
        <v>0.51219999999999999</v>
      </c>
      <c r="Z210" s="12">
        <v>0.50270000000000004</v>
      </c>
      <c r="AA210" s="94">
        <v>0.49519999999999997</v>
      </c>
      <c r="AG210" s="74"/>
    </row>
    <row r="211" spans="21:33">
      <c r="U211" s="89">
        <v>0.8</v>
      </c>
      <c r="V211" s="12">
        <v>1</v>
      </c>
      <c r="W211" s="93">
        <v>0.5252</v>
      </c>
      <c r="X211" s="12">
        <v>0.51090000000000002</v>
      </c>
      <c r="Y211" s="12">
        <v>0.50190000000000001</v>
      </c>
      <c r="Z211" s="12">
        <v>0.49490000000000001</v>
      </c>
      <c r="AA211" s="94">
        <v>0.48949999999999999</v>
      </c>
      <c r="AG211" s="74"/>
    </row>
    <row r="212" spans="21:33">
      <c r="U212" s="89">
        <v>0.8</v>
      </c>
      <c r="V212" s="12">
        <v>1.2</v>
      </c>
      <c r="W212" s="93">
        <v>0.51990000000000003</v>
      </c>
      <c r="X212" s="12">
        <v>0.50700000000000001</v>
      </c>
      <c r="Y212" s="12">
        <v>0.49890000000000001</v>
      </c>
      <c r="Z212" s="12">
        <v>0.49270000000000003</v>
      </c>
      <c r="AA212" s="94">
        <v>0.4879</v>
      </c>
      <c r="AG212" s="74"/>
    </row>
    <row r="213" spans="21:33">
      <c r="U213" s="89">
        <v>0.8</v>
      </c>
      <c r="V213" s="12">
        <v>1.4</v>
      </c>
      <c r="W213" s="93">
        <v>0.51470000000000005</v>
      </c>
      <c r="X213" s="12">
        <v>0.503</v>
      </c>
      <c r="Y213" s="12">
        <v>0.4496</v>
      </c>
      <c r="Z213" s="12">
        <v>0.49049999999999999</v>
      </c>
      <c r="AA213" s="94">
        <v>0.48630000000000001</v>
      </c>
      <c r="AG213" s="74"/>
    </row>
    <row r="214" spans="21:33">
      <c r="U214" s="89">
        <v>0.8</v>
      </c>
      <c r="V214" s="12" t="s">
        <v>103</v>
      </c>
      <c r="W214" s="93">
        <v>0.50949999999999995</v>
      </c>
      <c r="X214" s="12">
        <v>0.49909999999999999</v>
      </c>
      <c r="Y214" s="12">
        <v>0.49299999999999999</v>
      </c>
      <c r="Z214" s="12">
        <v>0.48830000000000001</v>
      </c>
      <c r="AA214" s="94">
        <v>0.48470000000000002</v>
      </c>
      <c r="AG214" s="74"/>
    </row>
    <row r="215" spans="21:33">
      <c r="U215" s="89">
        <v>0.8</v>
      </c>
      <c r="V215" s="12">
        <v>1.8</v>
      </c>
      <c r="W215" s="95">
        <v>0.50419999999999998</v>
      </c>
      <c r="X215" s="96">
        <v>0.49519999999999997</v>
      </c>
      <c r="Y215" s="96">
        <v>0.49</v>
      </c>
      <c r="Z215" s="96">
        <v>0.48609999999999998</v>
      </c>
      <c r="AA215" s="97">
        <v>0.48309999999999997</v>
      </c>
      <c r="AG215" s="74"/>
    </row>
    <row r="216" spans="21:33">
      <c r="U216" s="89">
        <v>1</v>
      </c>
      <c r="V216" s="12">
        <v>0.2</v>
      </c>
      <c r="W216" s="90">
        <v>0.57499999999999996</v>
      </c>
      <c r="X216" s="91">
        <v>0.54400000000000004</v>
      </c>
      <c r="Y216" s="91">
        <v>0.51829999999999998</v>
      </c>
      <c r="Z216" s="91">
        <v>0.50049999999999994</v>
      </c>
      <c r="AA216" s="92">
        <v>0.48780000000000001</v>
      </c>
      <c r="AG216" s="74"/>
    </row>
    <row r="217" spans="21:33">
      <c r="U217" s="89">
        <v>1</v>
      </c>
      <c r="V217" s="12">
        <v>0.4</v>
      </c>
      <c r="W217" s="93">
        <v>0.55789999999999995</v>
      </c>
      <c r="X217" s="12">
        <v>0.53210000000000002</v>
      </c>
      <c r="Y217" s="12">
        <v>0.51049999999999995</v>
      </c>
      <c r="Z217" s="12">
        <v>0.496</v>
      </c>
      <c r="AA217" s="94">
        <v>0.48559999999999998</v>
      </c>
      <c r="AG217" s="74"/>
    </row>
    <row r="218" spans="21:33">
      <c r="U218" s="89">
        <v>1</v>
      </c>
      <c r="V218" s="12">
        <v>0.6</v>
      </c>
      <c r="W218" s="93">
        <v>0.54290000000000005</v>
      </c>
      <c r="X218" s="12">
        <v>0.52180000000000004</v>
      </c>
      <c r="Y218" s="12">
        <v>0.50390000000000001</v>
      </c>
      <c r="Z218" s="12">
        <v>0.49220000000000003</v>
      </c>
      <c r="AA218" s="94">
        <v>0.4839</v>
      </c>
      <c r="AG218" s="74"/>
    </row>
    <row r="219" spans="21:33">
      <c r="U219" s="89">
        <v>1</v>
      </c>
      <c r="V219" s="12">
        <v>0.8</v>
      </c>
      <c r="W219" s="93">
        <v>0.52790000000000004</v>
      </c>
      <c r="X219" s="12">
        <v>0.51139999999999997</v>
      </c>
      <c r="Y219" s="12">
        <v>0.49719999999999998</v>
      </c>
      <c r="Z219" s="12">
        <v>0.4884</v>
      </c>
      <c r="AA219" s="94">
        <v>0.48220000000000002</v>
      </c>
      <c r="AG219" s="74"/>
    </row>
    <row r="220" spans="21:33">
      <c r="U220" s="89">
        <v>1</v>
      </c>
      <c r="V220" s="12">
        <v>1</v>
      </c>
      <c r="W220" s="93">
        <v>0.51290000000000002</v>
      </c>
      <c r="X220" s="12">
        <v>0.501</v>
      </c>
      <c r="Y220" s="12">
        <v>0.49049999999999999</v>
      </c>
      <c r="Z220" s="12">
        <v>0.48470000000000002</v>
      </c>
      <c r="AA220" s="94">
        <v>0.48049999999999998</v>
      </c>
      <c r="AG220" s="74"/>
    </row>
    <row r="221" spans="21:33">
      <c r="U221" s="89">
        <v>1</v>
      </c>
      <c r="V221" s="12">
        <v>1.2</v>
      </c>
      <c r="W221" s="93">
        <v>0.50870000000000004</v>
      </c>
      <c r="X221" s="12">
        <v>0.49809999999999999</v>
      </c>
      <c r="Y221" s="12">
        <v>0.48880000000000001</v>
      </c>
      <c r="Z221" s="12">
        <v>0.48359999999999997</v>
      </c>
      <c r="AA221" s="94">
        <v>0.47989999999999999</v>
      </c>
      <c r="AG221" s="74"/>
    </row>
    <row r="222" spans="21:33">
      <c r="U222" s="89">
        <v>1</v>
      </c>
      <c r="V222" s="12">
        <v>1.4</v>
      </c>
      <c r="W222" s="93">
        <v>0.50449999999999995</v>
      </c>
      <c r="X222" s="12">
        <v>0.49519999999999997</v>
      </c>
      <c r="Y222" s="12">
        <v>0.48699999999999999</v>
      </c>
      <c r="Z222" s="12">
        <v>0.48249999999999998</v>
      </c>
      <c r="AA222" s="94">
        <v>0.4793</v>
      </c>
      <c r="AG222" s="74"/>
    </row>
    <row r="223" spans="21:33">
      <c r="U223" s="89">
        <v>1</v>
      </c>
      <c r="V223" s="12">
        <v>1.6</v>
      </c>
      <c r="W223" s="93">
        <v>0.50019999999999998</v>
      </c>
      <c r="X223" s="12">
        <v>0.49220000000000003</v>
      </c>
      <c r="Y223" s="12">
        <v>0.48520000000000002</v>
      </c>
      <c r="Z223" s="12">
        <v>0.48139999999999999</v>
      </c>
      <c r="AA223" s="94">
        <v>0.47870000000000001</v>
      </c>
      <c r="AG223" s="74"/>
    </row>
    <row r="224" spans="21:33">
      <c r="U224" s="89">
        <v>1</v>
      </c>
      <c r="V224" s="12">
        <v>1.8</v>
      </c>
      <c r="W224" s="95">
        <v>0.496</v>
      </c>
      <c r="X224" s="96">
        <v>0.48930000000000001</v>
      </c>
      <c r="Y224" s="96">
        <v>0.4834</v>
      </c>
      <c r="Z224" s="96">
        <v>0.4803</v>
      </c>
      <c r="AA224" s="97">
        <v>0.47810000000000002</v>
      </c>
      <c r="AG224" s="74"/>
    </row>
    <row r="225" spans="21:33">
      <c r="U225" s="89">
        <v>1.2</v>
      </c>
      <c r="V225" s="12">
        <v>0.2</v>
      </c>
      <c r="W225" s="90">
        <v>0.55769999999999997</v>
      </c>
      <c r="X225" s="91">
        <v>0.5232</v>
      </c>
      <c r="Y225" s="91">
        <v>0.50019999999999998</v>
      </c>
      <c r="Z225" s="91">
        <v>0.48570000000000002</v>
      </c>
      <c r="AA225" s="92">
        <v>0.48020000000000002</v>
      </c>
      <c r="AG225" s="74"/>
    </row>
    <row r="226" spans="21:33">
      <c r="U226" s="89">
        <v>1.2</v>
      </c>
      <c r="V226" s="12">
        <v>0.4</v>
      </c>
      <c r="W226" s="93">
        <v>0.54339999999999999</v>
      </c>
      <c r="X226" s="12">
        <v>0.51439999999999997</v>
      </c>
      <c r="Y226" s="12">
        <v>0.49580000000000002</v>
      </c>
      <c r="Z226" s="12">
        <v>0.48380000000000001</v>
      </c>
      <c r="AA226" s="94">
        <v>0.47949999999999998</v>
      </c>
      <c r="AG226" s="74"/>
    </row>
    <row r="227" spans="21:33">
      <c r="U227" s="89">
        <v>1.2</v>
      </c>
      <c r="V227" s="12">
        <v>0.6</v>
      </c>
      <c r="W227" s="93">
        <v>0.53090000000000004</v>
      </c>
      <c r="X227" s="12">
        <v>0.50690000000000002</v>
      </c>
      <c r="Y227" s="12">
        <v>0.49220000000000003</v>
      </c>
      <c r="Z227" s="12">
        <v>0.48220000000000002</v>
      </c>
      <c r="AA227" s="94">
        <v>0.47870000000000001</v>
      </c>
      <c r="AG227" s="74"/>
    </row>
    <row r="228" spans="21:33">
      <c r="U228" s="89">
        <v>1.2</v>
      </c>
      <c r="V228" s="12">
        <v>0.8</v>
      </c>
      <c r="W228" s="93">
        <v>0.51849999999999996</v>
      </c>
      <c r="X228" s="12">
        <v>0.49940000000000001</v>
      </c>
      <c r="Y228" s="12">
        <v>0.48859999999999998</v>
      </c>
      <c r="Z228" s="12">
        <v>0.48060000000000003</v>
      </c>
      <c r="AA228" s="94">
        <v>0.47799999999999998</v>
      </c>
      <c r="AG228" s="74"/>
    </row>
    <row r="229" spans="21:33">
      <c r="U229" s="89">
        <v>1.2</v>
      </c>
      <c r="V229" s="12">
        <v>1</v>
      </c>
      <c r="W229" s="93">
        <v>0.50600000000000001</v>
      </c>
      <c r="X229" s="12">
        <v>0.4919</v>
      </c>
      <c r="Y229" s="12">
        <v>0.48499999999999999</v>
      </c>
      <c r="Z229" s="12">
        <v>0.47889999999999999</v>
      </c>
      <c r="AA229" s="94">
        <v>0.4773</v>
      </c>
      <c r="AG229" s="74"/>
    </row>
    <row r="230" spans="21:33">
      <c r="U230" s="89">
        <v>1.2</v>
      </c>
      <c r="V230" s="12">
        <v>1.2</v>
      </c>
      <c r="W230" s="93">
        <v>0.50249999999999995</v>
      </c>
      <c r="X230" s="12">
        <v>0.49</v>
      </c>
      <c r="Y230" s="12">
        <v>0.4839</v>
      </c>
      <c r="Z230" s="12">
        <v>0.47849999999999998</v>
      </c>
      <c r="AA230" s="94">
        <v>0.47710000000000002</v>
      </c>
      <c r="AG230" s="74"/>
    </row>
    <row r="231" spans="21:33">
      <c r="U231" s="89">
        <v>1.2</v>
      </c>
      <c r="V231" s="12">
        <v>1.4</v>
      </c>
      <c r="W231" s="93">
        <v>0.499</v>
      </c>
      <c r="X231" s="12">
        <v>0.48799999999999999</v>
      </c>
      <c r="Y231" s="12">
        <v>0.48270000000000002</v>
      </c>
      <c r="Z231" s="12">
        <v>0.47810000000000002</v>
      </c>
      <c r="AA231" s="94">
        <v>0.47689999999999999</v>
      </c>
      <c r="AG231" s="74"/>
    </row>
    <row r="232" spans="21:33">
      <c r="U232" s="89">
        <v>1.2</v>
      </c>
      <c r="V232" s="12">
        <v>1.6</v>
      </c>
      <c r="W232" s="93">
        <v>0.4955</v>
      </c>
      <c r="X232" s="12">
        <v>0.48599999999999999</v>
      </c>
      <c r="Y232" s="12">
        <v>0.48159999999999997</v>
      </c>
      <c r="Z232" s="12">
        <v>0.47770000000000001</v>
      </c>
      <c r="AA232" s="94">
        <v>0.47670000000000001</v>
      </c>
      <c r="AG232" s="74"/>
    </row>
    <row r="233" spans="21:33">
      <c r="U233" s="89">
        <v>1.2</v>
      </c>
      <c r="V233" s="12">
        <v>1.8</v>
      </c>
      <c r="W233" s="95">
        <v>0.4919</v>
      </c>
      <c r="X233" s="96">
        <v>0.48399999999999999</v>
      </c>
      <c r="Y233" s="96">
        <v>0.48039999999999999</v>
      </c>
      <c r="Z233" s="96">
        <v>0.4773</v>
      </c>
      <c r="AA233" s="97">
        <v>0.47649999999999998</v>
      </c>
      <c r="AG233" s="74"/>
    </row>
    <row r="234" spans="21:33">
      <c r="U234" s="89">
        <v>1.4</v>
      </c>
      <c r="V234" s="12">
        <v>0.2</v>
      </c>
      <c r="W234" s="90">
        <v>0.54239999999999999</v>
      </c>
      <c r="X234" s="91">
        <v>0.5101</v>
      </c>
      <c r="Y234" s="91">
        <v>0.4894</v>
      </c>
      <c r="Z234" s="91">
        <v>0.48509999999999998</v>
      </c>
      <c r="AA234" s="92">
        <v>0.47589999999999999</v>
      </c>
      <c r="AG234" s="74"/>
    </row>
    <row r="235" spans="21:33">
      <c r="U235" s="89">
        <v>1.4</v>
      </c>
      <c r="V235" s="12">
        <v>0.4</v>
      </c>
      <c r="W235" s="93">
        <v>0.53029999999999999</v>
      </c>
      <c r="X235" s="12">
        <v>0.50390000000000001</v>
      </c>
      <c r="Y235" s="12">
        <v>0.48680000000000001</v>
      </c>
      <c r="Z235" s="12">
        <v>0.48049999999999998</v>
      </c>
      <c r="AA235" s="94">
        <v>0.47589999999999999</v>
      </c>
      <c r="AG235" s="74"/>
    </row>
    <row r="236" spans="21:33">
      <c r="U236" s="89">
        <v>1.4</v>
      </c>
      <c r="V236" s="12">
        <v>0.6</v>
      </c>
      <c r="W236" s="93">
        <v>0.51990000000000003</v>
      </c>
      <c r="X236" s="12">
        <v>0.49869999999999998</v>
      </c>
      <c r="Y236" s="12">
        <v>0.48459999999999998</v>
      </c>
      <c r="Z236" s="12">
        <v>0.47960000000000003</v>
      </c>
      <c r="AA236" s="94">
        <v>0.47589999999999999</v>
      </c>
      <c r="AG236" s="74"/>
    </row>
    <row r="237" spans="21:33">
      <c r="U237" s="89">
        <v>1.4</v>
      </c>
      <c r="V237" s="12">
        <v>0.8</v>
      </c>
      <c r="W237" s="93">
        <v>0.50949999999999995</v>
      </c>
      <c r="X237" s="12">
        <v>0.49359999999999998</v>
      </c>
      <c r="Y237" s="12">
        <v>0.48249999999999998</v>
      </c>
      <c r="Z237" s="12">
        <v>0.47860000000000003</v>
      </c>
      <c r="AA237" s="94">
        <v>0.47589999999999999</v>
      </c>
      <c r="AG237" s="74"/>
    </row>
    <row r="238" spans="21:33">
      <c r="U238" s="89">
        <v>1.4</v>
      </c>
      <c r="V238" s="12">
        <v>1</v>
      </c>
      <c r="W238" s="93">
        <v>0.49909999999999999</v>
      </c>
      <c r="X238" s="12">
        <v>0.4884</v>
      </c>
      <c r="Y238" s="12">
        <v>0.4803</v>
      </c>
      <c r="Z238" s="12">
        <v>0.47770000000000001</v>
      </c>
      <c r="AA238" s="94">
        <v>0.47589999999999999</v>
      </c>
      <c r="AG238" s="74"/>
    </row>
    <row r="239" spans="21:33">
      <c r="U239" s="89">
        <v>1.4</v>
      </c>
      <c r="V239" s="12">
        <v>1.2</v>
      </c>
      <c r="W239" s="93">
        <v>0.49630000000000002</v>
      </c>
      <c r="X239" s="12">
        <v>0.48680000000000001</v>
      </c>
      <c r="Y239" s="12">
        <v>0.47970000000000002</v>
      </c>
      <c r="Z239" s="12">
        <v>0.47739999999999999</v>
      </c>
      <c r="AA239" s="94">
        <v>0.47589999999999999</v>
      </c>
      <c r="AG239" s="74"/>
    </row>
    <row r="240" spans="21:33">
      <c r="U240" s="89">
        <v>1.4</v>
      </c>
      <c r="V240" s="12">
        <v>1.4</v>
      </c>
      <c r="W240" s="93">
        <v>0.49349999999999999</v>
      </c>
      <c r="X240" s="12">
        <v>0.48530000000000001</v>
      </c>
      <c r="Y240" s="12">
        <v>0.47910000000000003</v>
      </c>
      <c r="Z240" s="12">
        <v>0.47720000000000001</v>
      </c>
      <c r="AA240" s="94">
        <v>0.47589999999999999</v>
      </c>
      <c r="AG240" s="74"/>
    </row>
    <row r="241" spans="21:33">
      <c r="U241" s="89">
        <v>1.4</v>
      </c>
      <c r="V241" s="12" t="s">
        <v>103</v>
      </c>
      <c r="W241" s="93">
        <v>0.49070000000000003</v>
      </c>
      <c r="X241" s="12">
        <v>0.48370000000000002</v>
      </c>
      <c r="Y241" s="12">
        <v>0.47849999999999998</v>
      </c>
      <c r="Z241" s="12">
        <v>0.47699999999999998</v>
      </c>
      <c r="AA241" s="94">
        <v>0.47589999999999999</v>
      </c>
      <c r="AG241" s="74"/>
    </row>
    <row r="242" spans="21:33">
      <c r="U242" s="89">
        <v>1.4</v>
      </c>
      <c r="V242" s="12">
        <v>1.8</v>
      </c>
      <c r="W242" s="95">
        <v>0.4879</v>
      </c>
      <c r="X242" s="96">
        <v>0.48209999999999997</v>
      </c>
      <c r="Y242" s="96">
        <v>0.47789999999999999</v>
      </c>
      <c r="Z242" s="96">
        <v>0.47670000000000001</v>
      </c>
      <c r="AA242" s="97">
        <v>0.47589999999999999</v>
      </c>
      <c r="AG242" s="74"/>
    </row>
    <row r="243" spans="21:33">
      <c r="U243" s="89">
        <v>1.6</v>
      </c>
      <c r="V243" s="12">
        <v>0.2</v>
      </c>
      <c r="W243" s="90">
        <v>0.53100000000000003</v>
      </c>
      <c r="X243" s="91">
        <v>0.49940000000000001</v>
      </c>
      <c r="Y243" s="91">
        <v>0.48559999999999998</v>
      </c>
      <c r="Z243" s="91">
        <v>0.47699999999999998</v>
      </c>
      <c r="AA243" s="92">
        <v>0.47589999999999999</v>
      </c>
      <c r="AG243" s="74"/>
    </row>
    <row r="244" spans="21:33">
      <c r="U244" s="89">
        <v>1.6</v>
      </c>
      <c r="V244" s="12">
        <v>0.4</v>
      </c>
      <c r="W244" s="93">
        <v>0.52080000000000004</v>
      </c>
      <c r="X244" s="12">
        <v>0.49519999999999997</v>
      </c>
      <c r="Y244" s="12">
        <v>0.48380000000000001</v>
      </c>
      <c r="Z244" s="12">
        <v>0.47739999999999999</v>
      </c>
      <c r="AA244" s="94">
        <v>0.47589999999999999</v>
      </c>
      <c r="AG244" s="74"/>
    </row>
    <row r="245" spans="21:33">
      <c r="U245" s="89">
        <v>1.6</v>
      </c>
      <c r="V245" s="12">
        <v>0.6</v>
      </c>
      <c r="W245" s="93">
        <v>0.51219999999999999</v>
      </c>
      <c r="X245" s="12">
        <v>0.49170000000000003</v>
      </c>
      <c r="Y245" s="12">
        <v>0.48220000000000002</v>
      </c>
      <c r="Z245" s="12">
        <v>0.47710000000000002</v>
      </c>
      <c r="AA245" s="94">
        <v>0.47589999999999999</v>
      </c>
      <c r="AG245" s="74"/>
    </row>
    <row r="246" spans="21:33">
      <c r="U246" s="89">
        <v>1.6</v>
      </c>
      <c r="V246" s="12">
        <v>0.8</v>
      </c>
      <c r="W246" s="93">
        <v>0.50360000000000005</v>
      </c>
      <c r="X246" s="12">
        <v>0.48830000000000001</v>
      </c>
      <c r="Y246" s="12">
        <v>0.48060000000000003</v>
      </c>
      <c r="Z246" s="12">
        <v>0.4768</v>
      </c>
      <c r="AA246" s="94">
        <v>0.47589999999999999</v>
      </c>
      <c r="AG246" s="74"/>
    </row>
    <row r="247" spans="21:33">
      <c r="U247" s="89">
        <v>1.6</v>
      </c>
      <c r="V247" s="12">
        <v>1</v>
      </c>
      <c r="W247" s="93">
        <v>0.49490000000000001</v>
      </c>
      <c r="X247" s="12">
        <v>0.48480000000000001</v>
      </c>
      <c r="Y247" s="12">
        <v>0.47899999999999998</v>
      </c>
      <c r="Z247" s="12">
        <v>0.47649999999999998</v>
      </c>
      <c r="AA247" s="94">
        <v>0.47589999999999999</v>
      </c>
      <c r="AG247" s="74"/>
    </row>
    <row r="248" spans="21:33">
      <c r="U248" s="89">
        <v>1.6</v>
      </c>
      <c r="V248" s="12">
        <v>1.2</v>
      </c>
      <c r="W248" s="93">
        <v>0.49259999999999998</v>
      </c>
      <c r="X248" s="12">
        <v>0.48370000000000002</v>
      </c>
      <c r="Y248" s="12">
        <v>0.47849999999999998</v>
      </c>
      <c r="Z248" s="12">
        <v>0.47639999999999999</v>
      </c>
      <c r="AA248" s="94">
        <v>0.47589999999999999</v>
      </c>
      <c r="AG248" s="74"/>
    </row>
    <row r="249" spans="21:33">
      <c r="U249" s="89">
        <v>1.6</v>
      </c>
      <c r="V249" s="12">
        <v>1.4</v>
      </c>
      <c r="W249" s="93">
        <v>0.49020000000000002</v>
      </c>
      <c r="X249" s="12">
        <v>0.48249999999999998</v>
      </c>
      <c r="Y249" s="12">
        <v>0.47810000000000002</v>
      </c>
      <c r="Z249" s="12">
        <v>0.4763</v>
      </c>
      <c r="AA249" s="94">
        <v>0.47589999999999999</v>
      </c>
      <c r="AG249" s="74"/>
    </row>
    <row r="250" spans="21:33">
      <c r="U250" s="89">
        <v>1.6</v>
      </c>
      <c r="V250" s="12">
        <v>1.6</v>
      </c>
      <c r="W250" s="93">
        <v>0.4879</v>
      </c>
      <c r="X250" s="12">
        <v>0.48139999999999999</v>
      </c>
      <c r="Y250" s="12">
        <v>0.47770000000000001</v>
      </c>
      <c r="Z250" s="12">
        <v>0.47620000000000001</v>
      </c>
      <c r="AA250" s="94">
        <v>0.47589999999999999</v>
      </c>
      <c r="AG250" s="74"/>
    </row>
    <row r="251" spans="21:33">
      <c r="U251" s="89">
        <v>1.6</v>
      </c>
      <c r="V251" s="12">
        <v>1.8</v>
      </c>
      <c r="W251" s="95">
        <v>0.48549999999999999</v>
      </c>
      <c r="X251" s="96">
        <v>0.4803</v>
      </c>
      <c r="Y251" s="96">
        <v>0.4773</v>
      </c>
      <c r="Z251" s="96">
        <v>0.47610000000000002</v>
      </c>
      <c r="AA251" s="97">
        <v>0.47589999999999999</v>
      </c>
      <c r="AG251" s="74"/>
    </row>
    <row r="252" spans="21:33">
      <c r="U252" s="89">
        <v>1.8</v>
      </c>
      <c r="V252" s="12">
        <v>0.2</v>
      </c>
      <c r="W252" s="90">
        <v>0.52210000000000001</v>
      </c>
      <c r="X252" s="91">
        <v>0.49299999999999999</v>
      </c>
      <c r="Y252" s="91">
        <v>0.48259999999999997</v>
      </c>
      <c r="Z252" s="91">
        <v>0.47589999999999999</v>
      </c>
      <c r="AA252" s="92">
        <v>0.47589999999999999</v>
      </c>
      <c r="AG252" s="74"/>
    </row>
    <row r="253" spans="21:33">
      <c r="U253" s="89">
        <v>1.8</v>
      </c>
      <c r="V253" s="12">
        <v>0.4</v>
      </c>
      <c r="W253" s="93">
        <v>0.51370000000000005</v>
      </c>
      <c r="X253" s="12">
        <v>0.48970000000000002</v>
      </c>
      <c r="Y253" s="12">
        <v>0.48149999999999998</v>
      </c>
      <c r="Z253" s="12">
        <v>0.47589999999999999</v>
      </c>
      <c r="AA253" s="94">
        <v>0.47589999999999999</v>
      </c>
      <c r="AG253" s="74"/>
    </row>
    <row r="254" spans="21:33">
      <c r="U254" s="89">
        <v>1.8</v>
      </c>
      <c r="V254" s="12">
        <v>0.6</v>
      </c>
      <c r="W254" s="93">
        <v>0.50670000000000004</v>
      </c>
      <c r="X254" s="12">
        <v>0.4869</v>
      </c>
      <c r="Y254" s="12">
        <v>0.4803</v>
      </c>
      <c r="Z254" s="12">
        <v>0.47589999999999999</v>
      </c>
      <c r="AA254" s="94">
        <v>0.47589999999999999</v>
      </c>
      <c r="AG254" s="74"/>
    </row>
    <row r="255" spans="21:33">
      <c r="U255" s="89">
        <v>1.8</v>
      </c>
      <c r="V255" s="12">
        <v>0.8</v>
      </c>
      <c r="W255" s="93">
        <v>0.49969999999999998</v>
      </c>
      <c r="X255" s="12">
        <v>0.48409999999999997</v>
      </c>
      <c r="Y255" s="12">
        <v>0.47920000000000001</v>
      </c>
      <c r="Z255" s="12">
        <v>0.47589999999999999</v>
      </c>
      <c r="AA255" s="94">
        <v>0.47589999999999999</v>
      </c>
      <c r="AG255" s="74"/>
    </row>
    <row r="256" spans="21:33">
      <c r="U256" s="89">
        <v>1.8</v>
      </c>
      <c r="V256" s="12">
        <v>1</v>
      </c>
      <c r="W256" s="93">
        <v>0.49259999999999998</v>
      </c>
      <c r="X256" s="12">
        <v>0.48130000000000001</v>
      </c>
      <c r="Y256" s="12">
        <v>0.47799999999999998</v>
      </c>
      <c r="Z256" s="12">
        <v>0.47589999999999999</v>
      </c>
      <c r="AA256" s="94">
        <v>0.47589999999999999</v>
      </c>
      <c r="AG256" s="74"/>
    </row>
    <row r="257" spans="21:33">
      <c r="U257" s="89">
        <v>1.8</v>
      </c>
      <c r="V257" s="12">
        <v>1.2</v>
      </c>
      <c r="W257" s="93">
        <v>0.49059999999999998</v>
      </c>
      <c r="X257" s="12">
        <v>0.48060000000000003</v>
      </c>
      <c r="Y257" s="12">
        <v>0.47770000000000001</v>
      </c>
      <c r="Z257" s="12">
        <v>0.47589999999999999</v>
      </c>
      <c r="AA257" s="94">
        <v>0.47589999999999999</v>
      </c>
      <c r="AG257" s="74"/>
    </row>
    <row r="258" spans="21:33">
      <c r="U258" s="89">
        <v>1.8</v>
      </c>
      <c r="V258" s="12">
        <v>1.4</v>
      </c>
      <c r="W258" s="93">
        <v>0.48849999999999999</v>
      </c>
      <c r="X258" s="12">
        <v>0.4798</v>
      </c>
      <c r="Y258" s="12">
        <v>0.47749999999999998</v>
      </c>
      <c r="Z258" s="12">
        <v>0.47589999999999999</v>
      </c>
      <c r="AA258" s="94">
        <v>0.47589999999999999</v>
      </c>
      <c r="AG258" s="74"/>
    </row>
    <row r="259" spans="21:33">
      <c r="U259" s="89">
        <v>1.8</v>
      </c>
      <c r="V259" s="12">
        <v>1.6</v>
      </c>
      <c r="W259" s="93">
        <v>0.4864</v>
      </c>
      <c r="X259" s="12">
        <v>0.47910000000000003</v>
      </c>
      <c r="Y259" s="12">
        <v>0.47199999999999998</v>
      </c>
      <c r="Z259" s="12">
        <v>0.47589999999999999</v>
      </c>
      <c r="AA259" s="94">
        <v>0.47589999999999999</v>
      </c>
      <c r="AG259" s="74"/>
    </row>
    <row r="260" spans="21:33">
      <c r="U260" s="89">
        <v>1.8</v>
      </c>
      <c r="V260" s="12">
        <v>1.8</v>
      </c>
      <c r="W260" s="95">
        <v>0.48430000000000001</v>
      </c>
      <c r="X260" s="96">
        <v>0.47839999999999999</v>
      </c>
      <c r="Y260" s="96">
        <v>0.47689999999999999</v>
      </c>
      <c r="Z260" s="96">
        <v>0.47589999999999999</v>
      </c>
      <c r="AA260" s="97">
        <v>0.47589999999999999</v>
      </c>
      <c r="AG260" s="74"/>
    </row>
    <row r="261" spans="21:33" ht="15.75" thickBot="1">
      <c r="U261" s="75"/>
      <c r="AG261" s="74"/>
    </row>
    <row r="262" spans="21:33">
      <c r="U262" s="67" t="s">
        <v>106</v>
      </c>
      <c r="V262" s="88"/>
      <c r="W262" s="71"/>
      <c r="X262" s="68"/>
      <c r="Y262" s="68"/>
      <c r="Z262" s="68"/>
      <c r="AA262" s="68"/>
      <c r="AB262" s="68"/>
      <c r="AC262" s="68"/>
      <c r="AD262" s="68"/>
      <c r="AE262" s="68"/>
      <c r="AF262" s="68"/>
      <c r="AG262" s="69"/>
    </row>
    <row r="263" spans="21:33">
      <c r="U263" s="72" t="s">
        <v>102</v>
      </c>
      <c r="V263" s="12"/>
      <c r="W263" s="76"/>
      <c r="AG263" s="74"/>
    </row>
    <row r="264" spans="21:33">
      <c r="U264" s="77" t="s">
        <v>94</v>
      </c>
      <c r="V264" s="12"/>
      <c r="W264" s="76"/>
      <c r="AG264" s="74"/>
    </row>
    <row r="265" spans="21:33">
      <c r="U265" s="75"/>
      <c r="AG265" s="74"/>
    </row>
    <row r="266" spans="21:33">
      <c r="U266" s="72" t="s">
        <v>22</v>
      </c>
      <c r="V266" s="80" t="s">
        <v>23</v>
      </c>
      <c r="W266" s="79">
        <v>0</v>
      </c>
      <c r="X266" s="79">
        <v>10</v>
      </c>
      <c r="Y266" s="79">
        <v>20</v>
      </c>
      <c r="Z266" s="79">
        <v>30</v>
      </c>
      <c r="AA266" s="79">
        <v>40</v>
      </c>
      <c r="AB266" s="73" t="s">
        <v>87</v>
      </c>
      <c r="AG266" s="74"/>
    </row>
    <row r="267" spans="21:33">
      <c r="U267" s="89">
        <v>0.2</v>
      </c>
      <c r="V267" s="12">
        <v>0.2</v>
      </c>
      <c r="W267" s="90">
        <v>0.79510000000000003</v>
      </c>
      <c r="X267" s="91">
        <v>0.78080000000000005</v>
      </c>
      <c r="Y267" s="91">
        <v>0.7702</v>
      </c>
      <c r="Z267" s="91">
        <v>0.76339999999999997</v>
      </c>
      <c r="AA267" s="92">
        <v>0.76080000000000003</v>
      </c>
      <c r="AG267" s="74"/>
    </row>
    <row r="268" spans="21:33">
      <c r="U268" s="89">
        <v>0.2</v>
      </c>
      <c r="V268" s="12">
        <v>0.4</v>
      </c>
      <c r="W268" s="93">
        <v>0.73509999999999998</v>
      </c>
      <c r="X268" s="12">
        <v>0.72330000000000005</v>
      </c>
      <c r="Y268" s="12">
        <v>0.71440000000000003</v>
      </c>
      <c r="Z268" s="12">
        <v>0.7087</v>
      </c>
      <c r="AA268" s="94">
        <v>0.70640000000000003</v>
      </c>
      <c r="AG268" s="74"/>
    </row>
    <row r="269" spans="21:33">
      <c r="U269" s="89">
        <v>0.2</v>
      </c>
      <c r="V269" s="12">
        <v>0.6</v>
      </c>
      <c r="W269" s="93">
        <v>0.68420000000000003</v>
      </c>
      <c r="X269" s="12">
        <v>0.67449999999999999</v>
      </c>
      <c r="Y269" s="12">
        <v>0.66720000000000002</v>
      </c>
      <c r="Z269" s="12">
        <v>0.6623</v>
      </c>
      <c r="AA269" s="94">
        <v>0.66020000000000001</v>
      </c>
      <c r="AG269" s="74"/>
    </row>
    <row r="270" spans="21:33">
      <c r="U270" s="89">
        <v>0.2</v>
      </c>
      <c r="V270" s="12">
        <v>0.8</v>
      </c>
      <c r="W270" s="93">
        <v>0.63400000000000001</v>
      </c>
      <c r="X270" s="12">
        <v>0.62639999999999996</v>
      </c>
      <c r="Y270" s="12">
        <v>0.62050000000000005</v>
      </c>
      <c r="Z270" s="12">
        <v>0.61670000000000003</v>
      </c>
      <c r="AA270" s="94">
        <v>0.6149</v>
      </c>
      <c r="AG270" s="74"/>
    </row>
    <row r="271" spans="21:33">
      <c r="U271" s="89">
        <v>0.2</v>
      </c>
      <c r="V271" s="12">
        <v>1</v>
      </c>
      <c r="W271" s="93">
        <v>0.58379999999999999</v>
      </c>
      <c r="X271" s="12">
        <v>0.57820000000000005</v>
      </c>
      <c r="Y271" s="12">
        <v>0.57389999999999997</v>
      </c>
      <c r="Z271" s="12">
        <v>0.57099999999999995</v>
      </c>
      <c r="AA271" s="94">
        <v>0.5696</v>
      </c>
      <c r="AG271" s="74"/>
    </row>
    <row r="272" spans="21:33">
      <c r="U272" s="89">
        <v>0.2</v>
      </c>
      <c r="V272" s="12">
        <v>1.2</v>
      </c>
      <c r="W272" s="93">
        <v>0.56689999999999996</v>
      </c>
      <c r="X272" s="12">
        <v>0.56200000000000006</v>
      </c>
      <c r="Y272" s="12">
        <v>0.55810000000000004</v>
      </c>
      <c r="Z272" s="12">
        <v>0.55549999999999999</v>
      </c>
      <c r="AA272" s="94">
        <v>0.55420000000000003</v>
      </c>
      <c r="AG272" s="74"/>
    </row>
    <row r="273" spans="21:33">
      <c r="U273" s="89">
        <v>0.2</v>
      </c>
      <c r="V273" s="12">
        <v>1.4</v>
      </c>
      <c r="W273" s="93">
        <v>0.55700000000000005</v>
      </c>
      <c r="X273" s="12">
        <v>0.55249999999999999</v>
      </c>
      <c r="Y273" s="12">
        <v>0.54890000000000005</v>
      </c>
      <c r="Z273" s="12">
        <v>0.54649999999999999</v>
      </c>
      <c r="AA273" s="94">
        <v>0.54530000000000001</v>
      </c>
      <c r="AG273" s="74"/>
    </row>
    <row r="274" spans="21:33">
      <c r="U274" s="89">
        <v>0.2</v>
      </c>
      <c r="V274" s="12" t="s">
        <v>103</v>
      </c>
      <c r="W274" s="93">
        <v>0.54710000000000003</v>
      </c>
      <c r="X274" s="12">
        <v>0.54300000000000004</v>
      </c>
      <c r="Y274" s="12">
        <v>0.53969999999999996</v>
      </c>
      <c r="Z274" s="12">
        <v>0.54749999999999999</v>
      </c>
      <c r="AA274" s="94">
        <v>0.53639999999999999</v>
      </c>
      <c r="AG274" s="74"/>
    </row>
    <row r="275" spans="21:33">
      <c r="U275" s="89">
        <v>0.2</v>
      </c>
      <c r="V275" s="12">
        <v>1.8</v>
      </c>
      <c r="W275" s="95">
        <v>0.53720000000000001</v>
      </c>
      <c r="X275" s="96">
        <v>0.53339999999999999</v>
      </c>
      <c r="Y275" s="96">
        <v>0.53049999999999997</v>
      </c>
      <c r="Z275" s="96">
        <v>0.52849999999999997</v>
      </c>
      <c r="AA275" s="97">
        <v>0.52749999999999997</v>
      </c>
      <c r="AG275" s="74"/>
    </row>
    <row r="276" spans="21:33">
      <c r="U276" s="89">
        <v>0.4</v>
      </c>
      <c r="V276" s="12">
        <v>0.2</v>
      </c>
      <c r="W276" s="90">
        <v>0.69789999999999996</v>
      </c>
      <c r="X276" s="91">
        <v>0.67130000000000001</v>
      </c>
      <c r="Y276" s="91">
        <v>0.65100000000000002</v>
      </c>
      <c r="Z276" s="91">
        <v>0.53559999999999997</v>
      </c>
      <c r="AA276" s="92">
        <v>0.62849999999999995</v>
      </c>
      <c r="AG276" s="74"/>
    </row>
    <row r="277" spans="21:33">
      <c r="U277" s="89">
        <v>0.4</v>
      </c>
      <c r="V277" s="12">
        <v>0.4</v>
      </c>
      <c r="W277" s="93">
        <v>0.65549999999999997</v>
      </c>
      <c r="X277" s="12">
        <v>0.63339999999999996</v>
      </c>
      <c r="Y277" s="12">
        <v>0.61650000000000005</v>
      </c>
      <c r="Z277" s="12">
        <v>0.50439999999999996</v>
      </c>
      <c r="AA277" s="94">
        <v>0.59770000000000001</v>
      </c>
      <c r="AG277" s="74"/>
    </row>
    <row r="278" spans="21:33">
      <c r="U278" s="89">
        <v>0.4</v>
      </c>
      <c r="V278" s="12">
        <v>0.6</v>
      </c>
      <c r="W278" s="93">
        <v>0.61929999999999996</v>
      </c>
      <c r="X278" s="12">
        <v>0.6008</v>
      </c>
      <c r="Y278" s="12">
        <v>0.58679999999999999</v>
      </c>
      <c r="Z278" s="12">
        <v>0.57679999999999998</v>
      </c>
      <c r="AA278" s="94">
        <v>0.57130000000000003</v>
      </c>
      <c r="AG278" s="74"/>
    </row>
    <row r="279" spans="21:33">
      <c r="U279" s="89">
        <v>0.4</v>
      </c>
      <c r="V279" s="12">
        <v>0.8</v>
      </c>
      <c r="W279" s="93">
        <v>0.58309999999999995</v>
      </c>
      <c r="X279" s="12">
        <v>0.56830000000000003</v>
      </c>
      <c r="Y279" s="12">
        <v>0.55720000000000003</v>
      </c>
      <c r="Z279" s="12">
        <v>0.54920000000000002</v>
      </c>
      <c r="AA279" s="94">
        <v>0.54490000000000005</v>
      </c>
      <c r="AG279" s="74"/>
    </row>
    <row r="280" spans="21:33">
      <c r="U280" s="89">
        <v>0.4</v>
      </c>
      <c r="V280" s="12">
        <v>1</v>
      </c>
      <c r="W280" s="93">
        <v>0.54690000000000005</v>
      </c>
      <c r="X280" s="12">
        <v>0.53580000000000005</v>
      </c>
      <c r="Y280" s="12">
        <v>0.52749999999999997</v>
      </c>
      <c r="Z280" s="12">
        <v>0.52159999999999995</v>
      </c>
      <c r="AA280" s="94">
        <v>0.51849999999999996</v>
      </c>
      <c r="AG280" s="74"/>
    </row>
    <row r="281" spans="21:33">
      <c r="U281" s="89">
        <v>0.4</v>
      </c>
      <c r="V281" s="12">
        <v>1.2</v>
      </c>
      <c r="W281" s="93">
        <v>0.53610000000000002</v>
      </c>
      <c r="X281" s="12">
        <v>0.52629999999999999</v>
      </c>
      <c r="Y281" s="12">
        <v>0.51880000000000004</v>
      </c>
      <c r="Z281" s="12">
        <v>0.51349999999999996</v>
      </c>
      <c r="AA281" s="94">
        <v>0.51070000000000004</v>
      </c>
      <c r="AG281" s="74"/>
    </row>
    <row r="282" spans="21:33">
      <c r="U282" s="89">
        <v>0.4</v>
      </c>
      <c r="V282" s="12">
        <v>1.4</v>
      </c>
      <c r="W282" s="93">
        <v>0.52859999999999996</v>
      </c>
      <c r="X282" s="12">
        <v>0.51959999999999995</v>
      </c>
      <c r="Y282" s="12">
        <v>0.51270000000000004</v>
      </c>
      <c r="Z282" s="12">
        <v>0.50780000000000003</v>
      </c>
      <c r="AA282" s="94">
        <v>0.50529999999999997</v>
      </c>
      <c r="AG282" s="74"/>
    </row>
    <row r="283" spans="21:33">
      <c r="U283" s="89">
        <v>0.4</v>
      </c>
      <c r="V283" s="12">
        <v>1.6</v>
      </c>
      <c r="W283" s="93">
        <v>0.5212</v>
      </c>
      <c r="X283" s="12">
        <v>0.51290000000000002</v>
      </c>
      <c r="Y283" s="12">
        <v>0.50660000000000005</v>
      </c>
      <c r="Z283" s="12">
        <v>0.50219999999999998</v>
      </c>
      <c r="AA283" s="94">
        <v>0.49990000000000001</v>
      </c>
      <c r="AG283" s="74"/>
    </row>
    <row r="284" spans="21:33">
      <c r="U284" s="89">
        <v>0.4</v>
      </c>
      <c r="V284" s="12">
        <v>1.8</v>
      </c>
      <c r="W284" s="95">
        <v>0.51370000000000005</v>
      </c>
      <c r="X284" s="96">
        <v>0.50629999999999997</v>
      </c>
      <c r="Y284" s="96">
        <v>0.50049999999999994</v>
      </c>
      <c r="Z284" s="96">
        <v>0.4965</v>
      </c>
      <c r="AA284" s="97">
        <v>0.49440000000000001</v>
      </c>
      <c r="AG284" s="74"/>
    </row>
    <row r="285" spans="21:33">
      <c r="U285" s="89">
        <v>0.6</v>
      </c>
      <c r="V285" s="12">
        <v>0.2</v>
      </c>
      <c r="W285" s="90">
        <v>0.62660000000000005</v>
      </c>
      <c r="X285" s="91">
        <v>0.59230000000000005</v>
      </c>
      <c r="Y285" s="91">
        <v>0.56769999999999998</v>
      </c>
      <c r="Z285" s="91">
        <v>0.54830000000000001</v>
      </c>
      <c r="AA285" s="92">
        <v>0.53469999999999995</v>
      </c>
      <c r="AG285" s="74"/>
    </row>
    <row r="286" spans="21:33">
      <c r="U286" s="89">
        <v>0.6</v>
      </c>
      <c r="V286" s="12">
        <v>0.4</v>
      </c>
      <c r="W286" s="93">
        <v>0.59589999999999999</v>
      </c>
      <c r="X286" s="12">
        <v>0.56699999999999995</v>
      </c>
      <c r="Y286" s="12">
        <v>0.54659999999999997</v>
      </c>
      <c r="Z286" s="12">
        <v>0.53049999999999997</v>
      </c>
      <c r="AA286" s="94">
        <v>0.51919999999999999</v>
      </c>
      <c r="AG286" s="74"/>
    </row>
    <row r="287" spans="21:33">
      <c r="U287" s="89">
        <v>0.6</v>
      </c>
      <c r="V287" s="12">
        <v>0.6</v>
      </c>
      <c r="W287" s="93">
        <v>0.56940000000000002</v>
      </c>
      <c r="X287" s="12">
        <v>0.54520000000000002</v>
      </c>
      <c r="Y287" s="12">
        <v>0.52829999999999999</v>
      </c>
      <c r="Z287" s="12">
        <v>0.51500000000000001</v>
      </c>
      <c r="AA287" s="94">
        <v>0.50570000000000004</v>
      </c>
      <c r="AG287" s="74"/>
    </row>
    <row r="288" spans="21:33">
      <c r="U288" s="89">
        <v>0.6</v>
      </c>
      <c r="V288" s="12">
        <v>0.8</v>
      </c>
      <c r="W288" s="93">
        <v>0.54300000000000004</v>
      </c>
      <c r="X288" s="12">
        <v>0.52349999999999997</v>
      </c>
      <c r="Y288" s="12">
        <v>0.5101</v>
      </c>
      <c r="Z288" s="12">
        <v>0.49959999999999999</v>
      </c>
      <c r="AA288" s="94">
        <v>0.49230000000000002</v>
      </c>
      <c r="AG288" s="74"/>
    </row>
    <row r="289" spans="21:33">
      <c r="U289" s="89">
        <v>0.6</v>
      </c>
      <c r="V289" s="12">
        <v>1</v>
      </c>
      <c r="W289" s="93">
        <v>0.51659999999999995</v>
      </c>
      <c r="X289" s="12">
        <v>0.50180000000000002</v>
      </c>
      <c r="Y289" s="12">
        <v>0.4919</v>
      </c>
      <c r="Z289" s="12">
        <v>0.48420000000000002</v>
      </c>
      <c r="AA289" s="94">
        <v>0.4788</v>
      </c>
      <c r="AG289" s="74"/>
    </row>
    <row r="290" spans="21:33">
      <c r="U290" s="89">
        <v>0.6</v>
      </c>
      <c r="V290" s="12">
        <v>1.2</v>
      </c>
      <c r="W290" s="93">
        <v>0.5091</v>
      </c>
      <c r="X290" s="12">
        <v>0.49569999999999997</v>
      </c>
      <c r="Y290" s="12">
        <v>0.48680000000000001</v>
      </c>
      <c r="Z290" s="12">
        <v>0.4798</v>
      </c>
      <c r="AA290" s="94">
        <v>0.47510000000000002</v>
      </c>
      <c r="AG290" s="74"/>
    </row>
    <row r="291" spans="21:33">
      <c r="U291" s="89">
        <v>0.6</v>
      </c>
      <c r="V291" s="12">
        <v>1.4</v>
      </c>
      <c r="W291" s="93">
        <v>0.503</v>
      </c>
      <c r="X291" s="12">
        <v>0.49049999999999999</v>
      </c>
      <c r="Y291" s="12">
        <v>0.4824</v>
      </c>
      <c r="Z291" s="12">
        <v>0.47610000000000002</v>
      </c>
      <c r="AA291" s="94">
        <v>0.4718</v>
      </c>
      <c r="AG291" s="74"/>
    </row>
    <row r="292" spans="21:33">
      <c r="U292" s="89">
        <v>0.6</v>
      </c>
      <c r="V292" s="12">
        <v>1.6</v>
      </c>
      <c r="W292" s="93">
        <v>0.49690000000000001</v>
      </c>
      <c r="X292" s="12">
        <v>0.48530000000000001</v>
      </c>
      <c r="Y292" s="12">
        <v>0.47799999999999998</v>
      </c>
      <c r="Z292" s="12">
        <v>0.4723</v>
      </c>
      <c r="AA292" s="94">
        <v>0.46850000000000003</v>
      </c>
      <c r="AG292" s="74"/>
    </row>
    <row r="293" spans="21:33">
      <c r="U293" s="89">
        <v>0.6</v>
      </c>
      <c r="V293" s="12">
        <v>1.8</v>
      </c>
      <c r="W293" s="95">
        <v>0.49070000000000003</v>
      </c>
      <c r="X293" s="96">
        <v>0.48010000000000003</v>
      </c>
      <c r="Y293" s="96">
        <v>0.47360000000000002</v>
      </c>
      <c r="Z293" s="96">
        <v>0.46850000000000003</v>
      </c>
      <c r="AA293" s="97">
        <v>0.4652</v>
      </c>
      <c r="AG293" s="74"/>
    </row>
    <row r="294" spans="21:33">
      <c r="U294" s="89">
        <v>0.8</v>
      </c>
      <c r="V294" s="12">
        <v>0.2</v>
      </c>
      <c r="W294" s="90">
        <v>0.58209999999999995</v>
      </c>
      <c r="X294" s="91">
        <v>0.54339999999999999</v>
      </c>
      <c r="Y294" s="91">
        <v>0.51329999999999998</v>
      </c>
      <c r="Z294" s="91">
        <v>0.43540000000000001</v>
      </c>
      <c r="AA294" s="92">
        <v>0.48139999999999999</v>
      </c>
      <c r="AG294" s="74"/>
    </row>
    <row r="295" spans="21:33">
      <c r="U295" s="89">
        <v>0.8</v>
      </c>
      <c r="V295" s="12">
        <v>0.4</v>
      </c>
      <c r="W295" s="93">
        <v>0.55859999999999999</v>
      </c>
      <c r="X295" s="12">
        <v>0.52639999999999998</v>
      </c>
      <c r="Y295" s="12">
        <v>0.50160000000000005</v>
      </c>
      <c r="Z295" s="12">
        <v>0.48649999999999999</v>
      </c>
      <c r="AA295" s="94">
        <v>0.47470000000000001</v>
      </c>
      <c r="AG295" s="74"/>
    </row>
    <row r="296" spans="21:33">
      <c r="U296" s="89">
        <v>0.8</v>
      </c>
      <c r="V296" s="12">
        <v>0.6</v>
      </c>
      <c r="W296" s="93">
        <v>0.53810000000000002</v>
      </c>
      <c r="X296" s="12">
        <v>0.51139999999999997</v>
      </c>
      <c r="Y296" s="12">
        <v>0.49120000000000003</v>
      </c>
      <c r="Z296" s="12">
        <v>0.47870000000000001</v>
      </c>
      <c r="AA296" s="94">
        <v>0.46889999999999998</v>
      </c>
      <c r="AG296" s="74"/>
    </row>
    <row r="297" spans="21:33">
      <c r="U297" s="89">
        <v>0.8</v>
      </c>
      <c r="V297" s="12">
        <v>0.8</v>
      </c>
      <c r="W297" s="93">
        <v>0.51759999999999995</v>
      </c>
      <c r="X297" s="12">
        <v>0.49640000000000001</v>
      </c>
      <c r="Y297" s="12">
        <v>0.48080000000000001</v>
      </c>
      <c r="Z297" s="12">
        <v>0.47089999999999999</v>
      </c>
      <c r="AA297" s="94">
        <v>0.46310000000000001</v>
      </c>
      <c r="AG297" s="74"/>
    </row>
    <row r="298" spans="21:33">
      <c r="U298" s="89">
        <v>0.8</v>
      </c>
      <c r="V298" s="12">
        <v>1</v>
      </c>
      <c r="W298" s="93">
        <v>0.49709999999999999</v>
      </c>
      <c r="X298" s="12">
        <v>0.48149999999999998</v>
      </c>
      <c r="Y298" s="12">
        <v>0.47049999999999997</v>
      </c>
      <c r="Z298" s="12">
        <v>0.46300000000000002</v>
      </c>
      <c r="AA298" s="94">
        <v>0.45729999999999998</v>
      </c>
      <c r="AG298" s="74"/>
    </row>
    <row r="299" spans="21:33">
      <c r="U299" s="89">
        <v>0.8</v>
      </c>
      <c r="V299" s="12">
        <v>1.2</v>
      </c>
      <c r="W299" s="93">
        <v>0.4914</v>
      </c>
      <c r="X299" s="12">
        <v>0.4773</v>
      </c>
      <c r="Y299" s="12">
        <v>0.46750000000000003</v>
      </c>
      <c r="Z299" s="12">
        <v>0.46089999999999998</v>
      </c>
      <c r="AA299" s="94">
        <v>0.45569999999999999</v>
      </c>
      <c r="AG299" s="74"/>
    </row>
    <row r="300" spans="21:33">
      <c r="U300" s="89">
        <v>0.8</v>
      </c>
      <c r="V300" s="12">
        <v>1.4</v>
      </c>
      <c r="W300" s="93">
        <v>0.48630000000000001</v>
      </c>
      <c r="X300" s="12">
        <v>0.47339999999999999</v>
      </c>
      <c r="Y300" s="12">
        <v>0.46460000000000001</v>
      </c>
      <c r="Z300" s="12">
        <v>0.4587</v>
      </c>
      <c r="AA300" s="94">
        <v>0.4541</v>
      </c>
      <c r="AG300" s="74"/>
    </row>
    <row r="301" spans="21:33">
      <c r="U301" s="89">
        <v>0.8</v>
      </c>
      <c r="V301" s="12" t="s">
        <v>103</v>
      </c>
      <c r="W301" s="93">
        <v>0.48120000000000002</v>
      </c>
      <c r="X301" s="12">
        <v>0.46949999999999997</v>
      </c>
      <c r="Y301" s="12">
        <v>0.46160000000000001</v>
      </c>
      <c r="Z301" s="12">
        <v>0.45650000000000002</v>
      </c>
      <c r="AA301" s="94">
        <v>0.45250000000000001</v>
      </c>
      <c r="AG301" s="74"/>
    </row>
    <row r="302" spans="21:33">
      <c r="U302" s="89">
        <v>0.8</v>
      </c>
      <c r="V302" s="12">
        <v>1.8</v>
      </c>
      <c r="W302" s="95">
        <v>0.47610000000000002</v>
      </c>
      <c r="X302" s="96">
        <v>0.46560000000000001</v>
      </c>
      <c r="Y302" s="96">
        <v>0.4587</v>
      </c>
      <c r="Z302" s="96">
        <v>0.45429999999999998</v>
      </c>
      <c r="AA302" s="97">
        <v>0.45090000000000002</v>
      </c>
      <c r="AG302" s="74"/>
    </row>
    <row r="303" spans="21:33">
      <c r="U303" s="89">
        <v>1</v>
      </c>
      <c r="V303" s="12">
        <v>0.2</v>
      </c>
      <c r="W303" s="90">
        <v>0.54479999999999995</v>
      </c>
      <c r="X303" s="91">
        <v>0.51290000000000002</v>
      </c>
      <c r="Y303" s="91">
        <v>0.4864</v>
      </c>
      <c r="Z303" s="91">
        <v>0.46820000000000001</v>
      </c>
      <c r="AA303" s="92">
        <v>0.45519999999999999</v>
      </c>
      <c r="AG303" s="74"/>
    </row>
    <row r="304" spans="21:33">
      <c r="U304" s="89">
        <v>1</v>
      </c>
      <c r="V304" s="12">
        <v>0.4</v>
      </c>
      <c r="W304" s="93">
        <v>0.52769999999999995</v>
      </c>
      <c r="X304" s="12">
        <v>0.50090000000000001</v>
      </c>
      <c r="Y304" s="12">
        <v>0.47860000000000003</v>
      </c>
      <c r="Z304" s="12">
        <v>0.4637</v>
      </c>
      <c r="AA304" s="94">
        <v>0.4531</v>
      </c>
      <c r="AG304" s="74"/>
    </row>
    <row r="305" spans="21:33">
      <c r="U305" s="89">
        <v>1</v>
      </c>
      <c r="V305" s="12">
        <v>0.6</v>
      </c>
      <c r="W305" s="93">
        <v>0.51249999999999996</v>
      </c>
      <c r="X305" s="12">
        <v>0.4904</v>
      </c>
      <c r="Y305" s="12">
        <v>0.47189999999999999</v>
      </c>
      <c r="Z305" s="12">
        <v>0.45989999999999998</v>
      </c>
      <c r="AA305" s="94">
        <v>0.45140000000000002</v>
      </c>
      <c r="AG305" s="74"/>
    </row>
    <row r="306" spans="21:33">
      <c r="U306" s="89">
        <v>1</v>
      </c>
      <c r="V306" s="12">
        <v>0.8</v>
      </c>
      <c r="W306" s="93">
        <v>0.49730000000000002</v>
      </c>
      <c r="X306" s="12">
        <v>0.48</v>
      </c>
      <c r="Y306" s="12">
        <v>0.4652</v>
      </c>
      <c r="Z306" s="12">
        <v>0.45610000000000001</v>
      </c>
      <c r="AA306" s="94">
        <v>0.44969999999999999</v>
      </c>
      <c r="AG306" s="74"/>
    </row>
    <row r="307" spans="21:33">
      <c r="U307" s="89">
        <v>1</v>
      </c>
      <c r="V307" s="12">
        <v>1</v>
      </c>
      <c r="W307" s="93">
        <v>0.48220000000000002</v>
      </c>
      <c r="X307" s="12">
        <v>0.46949999999999997</v>
      </c>
      <c r="Y307" s="12">
        <v>0.45850000000000002</v>
      </c>
      <c r="Z307" s="12">
        <v>0.45229999999999998</v>
      </c>
      <c r="AA307" s="94">
        <v>0.44800000000000001</v>
      </c>
      <c r="AG307" s="74"/>
    </row>
    <row r="308" spans="21:33">
      <c r="U308" s="89">
        <v>1</v>
      </c>
      <c r="V308" s="12">
        <v>1.2</v>
      </c>
      <c r="W308" s="93">
        <v>0.47789999999999999</v>
      </c>
      <c r="X308" s="12">
        <v>0.46660000000000001</v>
      </c>
      <c r="Y308" s="12">
        <v>0.45660000000000001</v>
      </c>
      <c r="Z308" s="12">
        <v>0.45119999999999999</v>
      </c>
      <c r="AA308" s="94">
        <v>0.44740000000000002</v>
      </c>
      <c r="AG308" s="74"/>
    </row>
    <row r="309" spans="21:33">
      <c r="U309" s="89">
        <v>1</v>
      </c>
      <c r="V309" s="12">
        <v>1.4</v>
      </c>
      <c r="W309" s="93">
        <v>0.4738</v>
      </c>
      <c r="X309" s="12">
        <v>0.4637</v>
      </c>
      <c r="Y309" s="12">
        <v>0.45479999999999998</v>
      </c>
      <c r="Z309" s="12">
        <v>0.4501</v>
      </c>
      <c r="AA309" s="94">
        <v>0.44679999999999997</v>
      </c>
      <c r="AG309" s="74"/>
    </row>
    <row r="310" spans="21:33">
      <c r="U310" s="89">
        <v>1</v>
      </c>
      <c r="V310" s="12">
        <v>1.6</v>
      </c>
      <c r="W310" s="93">
        <v>0.46960000000000002</v>
      </c>
      <c r="X310" s="12">
        <v>0.46079999999999999</v>
      </c>
      <c r="Y310" s="12">
        <v>0.45300000000000001</v>
      </c>
      <c r="Z310" s="12">
        <v>0.44900000000000001</v>
      </c>
      <c r="AA310" s="94">
        <v>0.4461</v>
      </c>
      <c r="AG310" s="74"/>
    </row>
    <row r="311" spans="21:33">
      <c r="U311" s="89">
        <v>1</v>
      </c>
      <c r="V311" s="12">
        <v>1.8</v>
      </c>
      <c r="W311" s="95">
        <v>0.46539999999999998</v>
      </c>
      <c r="X311" s="96">
        <v>0.45789999999999997</v>
      </c>
      <c r="Y311" s="96">
        <v>0.45119999999999999</v>
      </c>
      <c r="Z311" s="96">
        <v>0.44779999999999998</v>
      </c>
      <c r="AA311" s="97">
        <v>0.44550000000000001</v>
      </c>
      <c r="AG311" s="74"/>
    </row>
    <row r="312" spans="21:33">
      <c r="U312" s="89">
        <v>1.2</v>
      </c>
      <c r="V312" s="12">
        <v>0.2</v>
      </c>
      <c r="W312" s="90">
        <v>0.52690000000000003</v>
      </c>
      <c r="X312" s="91">
        <v>0.49149999999999999</v>
      </c>
      <c r="Y312" s="91">
        <v>0.46789999999999998</v>
      </c>
      <c r="Z312" s="91">
        <v>0.45319999999999999</v>
      </c>
      <c r="AA312" s="92">
        <v>0.4471</v>
      </c>
      <c r="AG312" s="74"/>
    </row>
    <row r="313" spans="21:33">
      <c r="U313" s="89">
        <v>1.2</v>
      </c>
      <c r="V313" s="12">
        <v>0.4</v>
      </c>
      <c r="W313" s="93">
        <v>0.51249999999999996</v>
      </c>
      <c r="X313" s="12">
        <v>0.48270000000000002</v>
      </c>
      <c r="Y313" s="12">
        <v>0.46360000000000001</v>
      </c>
      <c r="Z313" s="12">
        <v>0.45129999999999998</v>
      </c>
      <c r="AA313" s="94">
        <v>0.44640000000000002</v>
      </c>
      <c r="AG313" s="74"/>
    </row>
    <row r="314" spans="21:33">
      <c r="U314" s="89">
        <v>1.2</v>
      </c>
      <c r="V314" s="12">
        <v>0.6</v>
      </c>
      <c r="W314" s="93">
        <v>0.5</v>
      </c>
      <c r="X314" s="12">
        <v>0.47510000000000002</v>
      </c>
      <c r="Y314" s="12">
        <v>0.46</v>
      </c>
      <c r="Z314" s="12">
        <v>0.44969999999999999</v>
      </c>
      <c r="AA314" s="94">
        <v>0.44569999999999999</v>
      </c>
      <c r="AG314" s="74"/>
    </row>
    <row r="315" spans="21:33">
      <c r="U315" s="89">
        <v>1.2</v>
      </c>
      <c r="V315" s="12">
        <v>0.8</v>
      </c>
      <c r="W315" s="93">
        <v>0.4874</v>
      </c>
      <c r="X315" s="12">
        <v>0.46750000000000003</v>
      </c>
      <c r="Y315" s="12">
        <v>0.45639999999999997</v>
      </c>
      <c r="Z315" s="12">
        <v>0.4481</v>
      </c>
      <c r="AA315" s="94">
        <v>0.44500000000000001</v>
      </c>
      <c r="AG315" s="74"/>
    </row>
    <row r="316" spans="21:33">
      <c r="U316" s="89">
        <v>1.2</v>
      </c>
      <c r="V316" s="12">
        <v>1</v>
      </c>
      <c r="W316" s="93">
        <v>0.4748</v>
      </c>
      <c r="X316" s="12">
        <v>0.46</v>
      </c>
      <c r="Y316" s="12">
        <v>0.45279999999999998</v>
      </c>
      <c r="Z316" s="12">
        <v>0.44650000000000001</v>
      </c>
      <c r="AA316" s="94">
        <v>0.44429999999999997</v>
      </c>
      <c r="AG316" s="74"/>
    </row>
    <row r="317" spans="21:33">
      <c r="U317" s="89">
        <v>1.2</v>
      </c>
      <c r="V317" s="12">
        <v>1.2</v>
      </c>
      <c r="W317" s="93">
        <v>0.4713</v>
      </c>
      <c r="X317" s="12">
        <v>0.45789999999999997</v>
      </c>
      <c r="Y317" s="12">
        <v>0.4516</v>
      </c>
      <c r="Z317" s="12">
        <v>0.4461</v>
      </c>
      <c r="AA317" s="94">
        <v>0.44409999999999999</v>
      </c>
      <c r="AG317" s="74"/>
    </row>
    <row r="318" spans="21:33">
      <c r="U318" s="89">
        <v>1.2</v>
      </c>
      <c r="V318" s="12">
        <v>1.4</v>
      </c>
      <c r="W318" s="93">
        <v>0.46479999999999999</v>
      </c>
      <c r="X318" s="12">
        <v>0.45590000000000003</v>
      </c>
      <c r="Y318" s="12">
        <v>0.45040000000000002</v>
      </c>
      <c r="Z318" s="12">
        <v>0.4456</v>
      </c>
      <c r="AA318" s="94">
        <v>0.44390000000000002</v>
      </c>
      <c r="AG318" s="74"/>
    </row>
    <row r="319" spans="21:33">
      <c r="U319" s="89">
        <v>1.2</v>
      </c>
      <c r="V319" s="12">
        <v>1.6</v>
      </c>
      <c r="W319" s="93">
        <v>0.46429999999999999</v>
      </c>
      <c r="X319" s="12">
        <v>0.45390000000000003</v>
      </c>
      <c r="Y319" s="12">
        <v>0.44929999999999998</v>
      </c>
      <c r="Z319" s="12">
        <v>0.44519999999999998</v>
      </c>
      <c r="AA319" s="94">
        <v>0.44379999999999997</v>
      </c>
      <c r="AG319" s="74"/>
    </row>
    <row r="320" spans="21:33">
      <c r="U320" s="89">
        <v>1.2</v>
      </c>
      <c r="V320" s="12">
        <v>1.8</v>
      </c>
      <c r="W320" s="95">
        <v>0.46079999999999999</v>
      </c>
      <c r="X320" s="96">
        <v>0.45190000000000002</v>
      </c>
      <c r="Y320" s="96">
        <v>0.4481</v>
      </c>
      <c r="Z320" s="96">
        <v>0.44469999999999998</v>
      </c>
      <c r="AA320" s="97">
        <v>0.44359999999999999</v>
      </c>
      <c r="AG320" s="74"/>
    </row>
    <row r="321" spans="21:33">
      <c r="U321" s="89">
        <v>1.4</v>
      </c>
      <c r="V321" s="12">
        <v>0.2</v>
      </c>
      <c r="W321" s="90">
        <v>0.51119999999999999</v>
      </c>
      <c r="X321" s="91">
        <v>0.47810000000000002</v>
      </c>
      <c r="Y321" s="91">
        <v>0.45710000000000001</v>
      </c>
      <c r="Z321" s="91">
        <v>0.44829999999999998</v>
      </c>
      <c r="AA321" s="92">
        <v>0.44290000000000002</v>
      </c>
      <c r="AG321" s="74"/>
    </row>
    <row r="322" spans="21:33">
      <c r="U322" s="89">
        <v>1.4</v>
      </c>
      <c r="V322" s="12">
        <v>0.4</v>
      </c>
      <c r="W322" s="93">
        <v>0.49909999999999999</v>
      </c>
      <c r="X322" s="12">
        <v>0.47189999999999999</v>
      </c>
      <c r="Y322" s="12">
        <v>0.45450000000000002</v>
      </c>
      <c r="Z322" s="12">
        <v>0.44740000000000002</v>
      </c>
      <c r="AA322" s="94">
        <v>0.44290000000000002</v>
      </c>
      <c r="AG322" s="74"/>
    </row>
    <row r="323" spans="21:33">
      <c r="U323" s="89">
        <v>1.4</v>
      </c>
      <c r="V323" s="12">
        <v>0.6</v>
      </c>
      <c r="W323" s="93">
        <v>0.48859999999999998</v>
      </c>
      <c r="X323" s="12">
        <v>0.46679999999999999</v>
      </c>
      <c r="Y323" s="12">
        <v>0.45240000000000002</v>
      </c>
      <c r="Z323" s="12">
        <v>0.44650000000000001</v>
      </c>
      <c r="AA323" s="94">
        <v>0.44290000000000002</v>
      </c>
      <c r="AG323" s="74"/>
    </row>
    <row r="324" spans="21:33">
      <c r="U324" s="89">
        <v>1.4</v>
      </c>
      <c r="V324" s="12">
        <v>0.8</v>
      </c>
      <c r="W324" s="93">
        <v>0.47810000000000002</v>
      </c>
      <c r="X324" s="12">
        <v>0.46160000000000001</v>
      </c>
      <c r="Y324" s="12">
        <v>0.45019999999999999</v>
      </c>
      <c r="Z324" s="12">
        <v>0.4456</v>
      </c>
      <c r="AA324" s="94">
        <v>0.44290000000000002</v>
      </c>
      <c r="AG324" s="74"/>
    </row>
    <row r="325" spans="21:33">
      <c r="U325" s="89">
        <v>1.4</v>
      </c>
      <c r="V325" s="12">
        <v>1</v>
      </c>
      <c r="W325" s="93">
        <v>0.46760000000000002</v>
      </c>
      <c r="X325" s="12">
        <v>0.45639999999999997</v>
      </c>
      <c r="Y325" s="12">
        <v>0.4481</v>
      </c>
      <c r="Z325" s="12">
        <v>0.44469999999999998</v>
      </c>
      <c r="AA325" s="94">
        <v>0.44290000000000002</v>
      </c>
      <c r="AG325" s="74"/>
    </row>
    <row r="326" spans="21:33">
      <c r="U326" s="89">
        <v>1.4</v>
      </c>
      <c r="V326" s="12">
        <v>1.2</v>
      </c>
      <c r="W326" s="93">
        <v>0.4647</v>
      </c>
      <c r="X326" s="12">
        <v>0.45479999999999998</v>
      </c>
      <c r="Y326" s="12">
        <v>0.44740000000000002</v>
      </c>
      <c r="Z326" s="12">
        <v>0.44450000000000001</v>
      </c>
      <c r="AA326" s="94">
        <v>0.44290000000000002</v>
      </c>
      <c r="AG326" s="74"/>
    </row>
    <row r="327" spans="21:33">
      <c r="U327" s="89">
        <v>1.4</v>
      </c>
      <c r="V327" s="12">
        <v>1.4</v>
      </c>
      <c r="W327" s="93">
        <v>0.46189999999999998</v>
      </c>
      <c r="X327" s="12">
        <v>0.45319999999999999</v>
      </c>
      <c r="Y327" s="12">
        <v>0.44679999999999997</v>
      </c>
      <c r="Z327" s="12">
        <v>0.44419999999999998</v>
      </c>
      <c r="AA327" s="94">
        <v>0.44290000000000002</v>
      </c>
      <c r="AG327" s="74"/>
    </row>
    <row r="328" spans="21:33">
      <c r="U328" s="89">
        <v>1.4</v>
      </c>
      <c r="V328" s="12" t="s">
        <v>103</v>
      </c>
      <c r="W328" s="93">
        <v>0.45900000000000002</v>
      </c>
      <c r="X328" s="12">
        <v>0.4516</v>
      </c>
      <c r="Y328" s="12">
        <v>0.44619999999999999</v>
      </c>
      <c r="Z328" s="12">
        <v>0.44400000000000001</v>
      </c>
      <c r="AA328" s="94">
        <v>0.44290000000000002</v>
      </c>
      <c r="AG328" s="74"/>
    </row>
    <row r="329" spans="21:33">
      <c r="U329" s="89">
        <v>1.4</v>
      </c>
      <c r="V329" s="12">
        <v>1.8</v>
      </c>
      <c r="W329" s="95">
        <v>0.45619999999999999</v>
      </c>
      <c r="X329" s="96">
        <v>0.45</v>
      </c>
      <c r="Y329" s="96">
        <v>0.44550000000000001</v>
      </c>
      <c r="Z329" s="96">
        <v>0.44379999999999997</v>
      </c>
      <c r="AA329" s="97">
        <v>0.44290000000000002</v>
      </c>
      <c r="AG329" s="74"/>
    </row>
    <row r="330" spans="21:33">
      <c r="U330" s="89">
        <v>1.6</v>
      </c>
      <c r="V330" s="12">
        <v>0.2</v>
      </c>
      <c r="W330" s="90">
        <v>0.4995</v>
      </c>
      <c r="X330" s="91">
        <v>0.4672</v>
      </c>
      <c r="Y330" s="91">
        <v>0.45219999999999999</v>
      </c>
      <c r="Z330" s="91">
        <v>0.4446</v>
      </c>
      <c r="AA330" s="92">
        <v>0.44290000000000002</v>
      </c>
      <c r="AG330" s="74"/>
    </row>
    <row r="331" spans="21:33">
      <c r="U331" s="89">
        <v>1.6</v>
      </c>
      <c r="V331" s="12">
        <v>0.4</v>
      </c>
      <c r="W331" s="93">
        <v>0.48930000000000001</v>
      </c>
      <c r="X331" s="12">
        <v>0.46310000000000001</v>
      </c>
      <c r="Y331" s="12">
        <v>0.4506</v>
      </c>
      <c r="Z331" s="12">
        <v>0.44429999999999997</v>
      </c>
      <c r="AA331" s="94">
        <v>0.44290000000000002</v>
      </c>
      <c r="AG331" s="74"/>
    </row>
    <row r="332" spans="21:33">
      <c r="U332" s="89">
        <v>1.6</v>
      </c>
      <c r="V332" s="12">
        <v>0.6</v>
      </c>
      <c r="W332" s="93">
        <v>0.48060000000000003</v>
      </c>
      <c r="X332" s="12">
        <v>0.4597</v>
      </c>
      <c r="Y332" s="12">
        <v>0.4491</v>
      </c>
      <c r="Z332" s="12">
        <v>0.44400000000000001</v>
      </c>
      <c r="AA332" s="94">
        <v>0.44290000000000002</v>
      </c>
      <c r="AG332" s="74"/>
    </row>
    <row r="333" spans="21:33">
      <c r="U333" s="89">
        <v>1.6</v>
      </c>
      <c r="V333" s="12">
        <v>0.8</v>
      </c>
      <c r="W333" s="93">
        <v>0.47189999999999999</v>
      </c>
      <c r="X333" s="12">
        <v>0.45629999999999998</v>
      </c>
      <c r="Y333" s="12">
        <v>0.44750000000000001</v>
      </c>
      <c r="Z333" s="12">
        <v>0.44369999999999998</v>
      </c>
      <c r="AA333" s="94">
        <v>0.44290000000000002</v>
      </c>
      <c r="AG333" s="74"/>
    </row>
    <row r="334" spans="21:33">
      <c r="U334" s="89">
        <v>1.6</v>
      </c>
      <c r="V334" s="12">
        <v>1</v>
      </c>
      <c r="W334" s="93">
        <v>0.46329999999999999</v>
      </c>
      <c r="X334" s="12">
        <v>0.45290000000000002</v>
      </c>
      <c r="Y334" s="12">
        <v>0.44600000000000001</v>
      </c>
      <c r="Z334" s="12">
        <v>0.44350000000000001</v>
      </c>
      <c r="AA334" s="94">
        <v>0.44290000000000002</v>
      </c>
      <c r="AG334" s="74"/>
    </row>
    <row r="335" spans="21:33">
      <c r="U335" s="89">
        <v>1.6</v>
      </c>
      <c r="V335" s="12">
        <v>1.2</v>
      </c>
      <c r="W335" s="93">
        <v>0.46079999999999999</v>
      </c>
      <c r="X335" s="12">
        <v>0.45169999999999999</v>
      </c>
      <c r="Y335" s="12">
        <v>0.4456</v>
      </c>
      <c r="Z335" s="12">
        <v>0.44340000000000002</v>
      </c>
      <c r="AA335" s="94">
        <v>0.44290000000000002</v>
      </c>
      <c r="AG335" s="74"/>
    </row>
    <row r="336" spans="21:33">
      <c r="U336" s="89">
        <v>1.6</v>
      </c>
      <c r="V336" s="12">
        <v>1.4</v>
      </c>
      <c r="W336" s="93">
        <v>0.45839999999999997</v>
      </c>
      <c r="X336" s="12">
        <v>0.45050000000000001</v>
      </c>
      <c r="Y336" s="12">
        <v>0.44519999999999998</v>
      </c>
      <c r="Z336" s="12">
        <v>0.44330000000000003</v>
      </c>
      <c r="AA336" s="94">
        <v>0.44290000000000002</v>
      </c>
      <c r="AG336" s="74"/>
    </row>
    <row r="337" spans="21:33">
      <c r="U337" s="89">
        <v>1.6</v>
      </c>
      <c r="V337" s="12">
        <v>1.6</v>
      </c>
      <c r="W337" s="93">
        <v>0.45600000000000002</v>
      </c>
      <c r="X337" s="12">
        <v>0.44929999999999998</v>
      </c>
      <c r="Y337" s="12">
        <v>0.44479999999999997</v>
      </c>
      <c r="Z337" s="12">
        <v>0.44319999999999998</v>
      </c>
      <c r="AA337" s="94">
        <v>0.44290000000000002</v>
      </c>
      <c r="AG337" s="74"/>
    </row>
    <row r="338" spans="21:33">
      <c r="U338" s="89">
        <v>1.6</v>
      </c>
      <c r="V338" s="12">
        <v>1.8</v>
      </c>
      <c r="W338" s="95">
        <v>0.4536</v>
      </c>
      <c r="X338" s="96">
        <v>0.4481</v>
      </c>
      <c r="Y338" s="96">
        <v>0.44440000000000002</v>
      </c>
      <c r="Z338" s="96">
        <v>0.44319999999999998</v>
      </c>
      <c r="AA338" s="97">
        <v>0.44290000000000002</v>
      </c>
      <c r="AG338" s="74"/>
    </row>
    <row r="339" spans="21:33">
      <c r="U339" s="89">
        <v>1.8</v>
      </c>
      <c r="V339" s="12">
        <v>0.2</v>
      </c>
      <c r="W339" s="90">
        <v>0.4904</v>
      </c>
      <c r="X339" s="91">
        <v>0.46089999999999998</v>
      </c>
      <c r="Y339" s="91">
        <v>0.44940000000000002</v>
      </c>
      <c r="Z339" s="91">
        <v>0.44290000000000002</v>
      </c>
      <c r="AA339" s="92">
        <v>0.44290000000000002</v>
      </c>
      <c r="AG339" s="74"/>
    </row>
    <row r="340" spans="21:33">
      <c r="U340" s="89">
        <v>1.8</v>
      </c>
      <c r="V340" s="12">
        <v>0.4</v>
      </c>
      <c r="W340" s="93">
        <v>0.48209999999999997</v>
      </c>
      <c r="X340" s="12">
        <v>0.45760000000000001</v>
      </c>
      <c r="Y340" s="12">
        <v>0.44829999999999998</v>
      </c>
      <c r="Z340" s="12">
        <v>0.44290000000000002</v>
      </c>
      <c r="AA340" s="94">
        <v>0.44290000000000002</v>
      </c>
      <c r="AG340" s="74"/>
    </row>
    <row r="341" spans="21:33">
      <c r="U341" s="89">
        <v>1.8</v>
      </c>
      <c r="V341" s="12">
        <v>0.6</v>
      </c>
      <c r="W341" s="93">
        <v>0.47499999999999998</v>
      </c>
      <c r="X341" s="12">
        <v>0.45490000000000003</v>
      </c>
      <c r="Y341" s="12">
        <v>0.44719999999999999</v>
      </c>
      <c r="Z341" s="12">
        <v>0.44290000000000002</v>
      </c>
      <c r="AA341" s="94">
        <v>0.44290000000000002</v>
      </c>
      <c r="AG341" s="74"/>
    </row>
    <row r="342" spans="21:33">
      <c r="U342" s="89">
        <v>1.8</v>
      </c>
      <c r="V342" s="12">
        <v>0.8</v>
      </c>
      <c r="W342" s="93">
        <v>0.46800000000000003</v>
      </c>
      <c r="X342" s="12">
        <v>0.4521</v>
      </c>
      <c r="Y342" s="12">
        <v>0.4461</v>
      </c>
      <c r="Z342" s="12">
        <v>0.44290000000000002</v>
      </c>
      <c r="AA342" s="94">
        <v>0.44290000000000002</v>
      </c>
      <c r="AG342" s="74"/>
    </row>
    <row r="343" spans="21:33">
      <c r="U343" s="89">
        <v>1.8</v>
      </c>
      <c r="V343" s="12">
        <v>1</v>
      </c>
      <c r="W343" s="93">
        <v>0.46100000000000002</v>
      </c>
      <c r="X343" s="12">
        <v>0.44929999999999998</v>
      </c>
      <c r="Y343" s="12">
        <v>0.4451</v>
      </c>
      <c r="Z343" s="12">
        <v>0.44290000000000002</v>
      </c>
      <c r="AA343" s="94">
        <v>0.44290000000000002</v>
      </c>
      <c r="AG343" s="74"/>
    </row>
    <row r="344" spans="21:33">
      <c r="U344" s="89">
        <v>1.8</v>
      </c>
      <c r="V344" s="12">
        <v>1.2</v>
      </c>
      <c r="W344" s="93">
        <v>0.45879999999999999</v>
      </c>
      <c r="X344" s="12">
        <v>0.44850000000000001</v>
      </c>
      <c r="Y344" s="12">
        <v>0.44479999999999997</v>
      </c>
      <c r="Z344" s="12">
        <v>0.44290000000000002</v>
      </c>
      <c r="AA344" s="94">
        <v>0.44290000000000002</v>
      </c>
      <c r="AG344" s="74"/>
    </row>
    <row r="345" spans="21:33">
      <c r="U345" s="89">
        <v>1.8</v>
      </c>
      <c r="V345" s="12">
        <v>1.4</v>
      </c>
      <c r="W345" s="93">
        <v>0.45669999999999999</v>
      </c>
      <c r="X345" s="12">
        <v>0.44769999999999999</v>
      </c>
      <c r="Y345" s="12">
        <v>0.44450000000000001</v>
      </c>
      <c r="Z345" s="12">
        <v>0.44290000000000002</v>
      </c>
      <c r="AA345" s="94">
        <v>0.44290000000000002</v>
      </c>
      <c r="AG345" s="74"/>
    </row>
    <row r="346" spans="21:33">
      <c r="U346" s="89">
        <v>1.8</v>
      </c>
      <c r="V346" s="12">
        <v>1.6</v>
      </c>
      <c r="W346" s="93">
        <v>0.45450000000000002</v>
      </c>
      <c r="X346" s="12">
        <v>0.44700000000000001</v>
      </c>
      <c r="Y346" s="12">
        <v>0.44419999999999998</v>
      </c>
      <c r="Z346" s="12">
        <v>0.44290000000000002</v>
      </c>
      <c r="AA346" s="94">
        <v>0.44290000000000002</v>
      </c>
      <c r="AG346" s="74"/>
    </row>
    <row r="347" spans="21:33">
      <c r="U347" s="89">
        <v>1.8</v>
      </c>
      <c r="V347" s="12">
        <v>1.8</v>
      </c>
      <c r="W347" s="95">
        <v>0.45240000000000002</v>
      </c>
      <c r="X347" s="96">
        <v>0.44619999999999999</v>
      </c>
      <c r="Y347" s="96">
        <v>0.44419999999999998</v>
      </c>
      <c r="Z347" s="96">
        <v>0.44290000000000002</v>
      </c>
      <c r="AA347" s="97">
        <v>0.44290000000000002</v>
      </c>
      <c r="AG347" s="74"/>
    </row>
    <row r="348" spans="21:33" ht="15.75" thickBot="1">
      <c r="U348" s="98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100"/>
    </row>
  </sheetData>
  <sheetProtection algorithmName="SHA-512" hashValue="scuMxyMYnPQOSIS8bGDl8OSrt8qPuzkJF3Cs0xhGlQciSBvZWYjEFQ8HtYQPPmyeMYm8wY2LKfiEktUdQ7nZTA==" saltValue="VcpiARmOQivr+3haxVLIPQ==" spinCount="100000" sheet="1" objects="1" scenarios="1" formatCells="0" formatColumns="0" formatRows="0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153</vt:i4>
      </vt:variant>
    </vt:vector>
  </HeadingPairs>
  <TitlesOfParts>
    <vt:vector size="168" baseType="lpstr">
      <vt:lpstr>DB</vt:lpstr>
      <vt:lpstr>Mat</vt:lpstr>
      <vt:lpstr>UTARA</vt:lpstr>
      <vt:lpstr>TIMURLAUT</vt:lpstr>
      <vt:lpstr>TIMUR</vt:lpstr>
      <vt:lpstr>TENGGARA</vt:lpstr>
      <vt:lpstr>SELATAN</vt:lpstr>
      <vt:lpstr>BARATDAYA</vt:lpstr>
      <vt:lpstr>BARAT</vt:lpstr>
      <vt:lpstr>BARATLAUT</vt:lpstr>
      <vt:lpstr>SUMMARY OTTV</vt:lpstr>
      <vt:lpstr>BO. wallmaterial</vt:lpstr>
      <vt:lpstr>ref.</vt:lpstr>
      <vt:lpstr>BO</vt:lpstr>
      <vt:lpstr>ref. scef</vt:lpstr>
      <vt:lpstr>Alfa_Barat</vt:lpstr>
      <vt:lpstr>Alfa_BaratDaya</vt:lpstr>
      <vt:lpstr>Alfa_BaratLaut</vt:lpstr>
      <vt:lpstr>Alfa_Selatan</vt:lpstr>
      <vt:lpstr>Alfa_Tenggara</vt:lpstr>
      <vt:lpstr>Alfa_Timur</vt:lpstr>
      <vt:lpstr>Alfa_TimurLaut</vt:lpstr>
      <vt:lpstr>Alfa_Utara</vt:lpstr>
      <vt:lpstr>COMPLY</vt:lpstr>
      <vt:lpstr>Construction_Name</vt:lpstr>
      <vt:lpstr>degree</vt:lpstr>
      <vt:lpstr>degreeecl</vt:lpstr>
      <vt:lpstr>eclew</vt:lpstr>
      <vt:lpstr>eclnenw</vt:lpstr>
      <vt:lpstr>eclns</vt:lpstr>
      <vt:lpstr>eclsesw</vt:lpstr>
      <vt:lpstr>eg_degree</vt:lpstr>
      <vt:lpstr>eg_r2</vt:lpstr>
      <vt:lpstr>egew_0.2</vt:lpstr>
      <vt:lpstr>egew_0.4</vt:lpstr>
      <vt:lpstr>egew_0.6</vt:lpstr>
      <vt:lpstr>egew_0.8</vt:lpstr>
      <vt:lpstr>egew_1</vt:lpstr>
      <vt:lpstr>egew_1.2</vt:lpstr>
      <vt:lpstr>egew_1.4</vt:lpstr>
      <vt:lpstr>egew_1.6</vt:lpstr>
      <vt:lpstr>egew_1.8</vt:lpstr>
      <vt:lpstr>egnenw_0.2</vt:lpstr>
      <vt:lpstr>egnenw_0.4</vt:lpstr>
      <vt:lpstr>egnenw_0.6</vt:lpstr>
      <vt:lpstr>egnenw_0.8</vt:lpstr>
      <vt:lpstr>egnenw_1</vt:lpstr>
      <vt:lpstr>egnenw_1.2</vt:lpstr>
      <vt:lpstr>egnenw_1.4</vt:lpstr>
      <vt:lpstr>egnenw_1.6</vt:lpstr>
      <vt:lpstr>egnenw_1.8</vt:lpstr>
      <vt:lpstr>egns_0.2</vt:lpstr>
      <vt:lpstr>egns_0.4</vt:lpstr>
      <vt:lpstr>egns_0.6</vt:lpstr>
      <vt:lpstr>egns_0.8</vt:lpstr>
      <vt:lpstr>egns_1</vt:lpstr>
      <vt:lpstr>egns_1.2</vt:lpstr>
      <vt:lpstr>egns_1.4</vt:lpstr>
      <vt:lpstr>egns_1.6</vt:lpstr>
      <vt:lpstr>egns_1.8</vt:lpstr>
      <vt:lpstr>egns0.2</vt:lpstr>
      <vt:lpstr>egns0.4</vt:lpstr>
      <vt:lpstr>egns0.6</vt:lpstr>
      <vt:lpstr>egns0.8</vt:lpstr>
      <vt:lpstr>egns1</vt:lpstr>
      <vt:lpstr>egns1.2</vt:lpstr>
      <vt:lpstr>egns1.4</vt:lpstr>
      <vt:lpstr>egns1.6</vt:lpstr>
      <vt:lpstr>egns1.8</vt:lpstr>
      <vt:lpstr>egsesw_0.2</vt:lpstr>
      <vt:lpstr>egsesw_0.4</vt:lpstr>
      <vt:lpstr>egsesw_0.6</vt:lpstr>
      <vt:lpstr>egsesw_0.8</vt:lpstr>
      <vt:lpstr>egsesw_1</vt:lpstr>
      <vt:lpstr>egsesw_1.2</vt:lpstr>
      <vt:lpstr>egsesw_1.4</vt:lpstr>
      <vt:lpstr>egsesw_1.6</vt:lpstr>
      <vt:lpstr>egsesw_1.8</vt:lpstr>
      <vt:lpstr>f</vt:lpstr>
      <vt:lpstr>BARAT!fnorth</vt:lpstr>
      <vt:lpstr>BARATDAYA!fnorth</vt:lpstr>
      <vt:lpstr>BARATLAUT!fnorth</vt:lpstr>
      <vt:lpstr>Mat!fnorth</vt:lpstr>
      <vt:lpstr>SELATAN!fnorth</vt:lpstr>
      <vt:lpstr>TENGGARA!fnorth</vt:lpstr>
      <vt:lpstr>TIMUR!fnorth</vt:lpstr>
      <vt:lpstr>TIMURLAUT!fnorth</vt:lpstr>
      <vt:lpstr>fnorth</vt:lpstr>
      <vt:lpstr>hew</vt:lpstr>
      <vt:lpstr>hnenw</vt:lpstr>
      <vt:lpstr>hnnenw</vt:lpstr>
      <vt:lpstr>hns</vt:lpstr>
      <vt:lpstr>hsesw</vt:lpstr>
      <vt:lpstr>jmlhwalltype</vt:lpstr>
      <vt:lpstr>Kota</vt:lpstr>
      <vt:lpstr>Lokasi</vt:lpstr>
      <vt:lpstr>OTTV</vt:lpstr>
      <vt:lpstr>OTTV_max</vt:lpstr>
      <vt:lpstr>BARAT!Print_Area</vt:lpstr>
      <vt:lpstr>BARATDAYA!Print_Area</vt:lpstr>
      <vt:lpstr>BARATLAUT!Print_Area</vt:lpstr>
      <vt:lpstr>Mat!Print_Area</vt:lpstr>
      <vt:lpstr>SELATAN!Print_Area</vt:lpstr>
      <vt:lpstr>'SUMMARY OTTV'!Print_Area</vt:lpstr>
      <vt:lpstr>TENGGARA!Print_Area</vt:lpstr>
      <vt:lpstr>TIMUR!Print_Area</vt:lpstr>
      <vt:lpstr>TIMURLAUT!Print_Area</vt:lpstr>
      <vt:lpstr>UTARA!Print_Area</vt:lpstr>
      <vt:lpstr>BARAT!Print_Titles</vt:lpstr>
      <vt:lpstr>BARATDAYA!Print_Titles</vt:lpstr>
      <vt:lpstr>BARATLAUT!Print_Titles</vt:lpstr>
      <vt:lpstr>Mat!Print_Titles</vt:lpstr>
      <vt:lpstr>SELATAN!Print_Titles</vt:lpstr>
      <vt:lpstr>TENGGARA!Print_Titles</vt:lpstr>
      <vt:lpstr>TIMUR!Print_Titles</vt:lpstr>
      <vt:lpstr>TIMURLAUT!Print_Titles</vt:lpstr>
      <vt:lpstr>UTARA!Print_Titles</vt:lpstr>
      <vt:lpstr>scefe</vt:lpstr>
      <vt:lpstr>scefn</vt:lpstr>
      <vt:lpstr>scefne</vt:lpstr>
      <vt:lpstr>scefnw</vt:lpstr>
      <vt:lpstr>scefs</vt:lpstr>
      <vt:lpstr>scefse</vt:lpstr>
      <vt:lpstr>scefshading</vt:lpstr>
      <vt:lpstr>scefsw</vt:lpstr>
      <vt:lpstr>scefw</vt:lpstr>
      <vt:lpstr>BARAT!se</vt:lpstr>
      <vt:lpstr>BARATDAYA!se</vt:lpstr>
      <vt:lpstr>BARATLAUT!se</vt:lpstr>
      <vt:lpstr>Mat!se</vt:lpstr>
      <vt:lpstr>SELATAN!se</vt:lpstr>
      <vt:lpstr>TENGGARA!se</vt:lpstr>
      <vt:lpstr>TIMUR!se</vt:lpstr>
      <vt:lpstr>TIMURLAUT!se</vt:lpstr>
      <vt:lpstr>se</vt:lpstr>
      <vt:lpstr>SF</vt:lpstr>
      <vt:lpstr>BARAT!sh</vt:lpstr>
      <vt:lpstr>BARATDAYA!sh</vt:lpstr>
      <vt:lpstr>BARATLAUT!sh</vt:lpstr>
      <vt:lpstr>Mat!sh</vt:lpstr>
      <vt:lpstr>SELATAN!sh</vt:lpstr>
      <vt:lpstr>TENGGARA!sh</vt:lpstr>
      <vt:lpstr>TIMUR!sh</vt:lpstr>
      <vt:lpstr>TIMURLAUT!sh</vt:lpstr>
      <vt:lpstr>sh</vt:lpstr>
      <vt:lpstr>shtype</vt:lpstr>
      <vt:lpstr>stype</vt:lpstr>
      <vt:lpstr>BARAT!sv</vt:lpstr>
      <vt:lpstr>BARATDAYA!sv</vt:lpstr>
      <vt:lpstr>BARATLAUT!sv</vt:lpstr>
      <vt:lpstr>Mat!sv</vt:lpstr>
      <vt:lpstr>SELATAN!sv</vt:lpstr>
      <vt:lpstr>TENGGARA!sv</vt:lpstr>
      <vt:lpstr>TIMUR!sv</vt:lpstr>
      <vt:lpstr>TIMURLAUT!sv</vt:lpstr>
      <vt:lpstr>sv</vt:lpstr>
      <vt:lpstr>tdek</vt:lpstr>
      <vt:lpstr>termal</vt:lpstr>
      <vt:lpstr>vew</vt:lpstr>
      <vt:lpstr>vnenw</vt:lpstr>
      <vt:lpstr>vns</vt:lpstr>
      <vt:lpstr>vsesw</vt:lpstr>
      <vt:lpstr>wall</vt:lpstr>
      <vt:lpstr>walldetil</vt:lpstr>
      <vt:lpstr>wallmaterial</vt:lpstr>
      <vt:lpstr>Warna</vt:lpstr>
      <vt:lpstr>wwall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stef-lia</dc:creator>
  <cp:lastModifiedBy>EQ-00</cp:lastModifiedBy>
  <cp:lastPrinted>2018-01-18T16:01:16Z</cp:lastPrinted>
  <dcterms:created xsi:type="dcterms:W3CDTF">2013-10-22T07:36:43Z</dcterms:created>
  <dcterms:modified xsi:type="dcterms:W3CDTF">2021-07-04T12:53:18Z</dcterms:modified>
</cp:coreProperties>
</file>